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376E9B4E-4E3C-405B-B129-CB39C8D5CA90}" xr6:coauthVersionLast="47" xr6:coauthVersionMax="47" xr10:uidLastSave="{00000000-0000-0000-0000-000000000000}"/>
  <bookViews>
    <workbookView xWindow="-28898" yWindow="-98" windowWidth="28996" windowHeight="15796" xr2:uid="{00000000-000D-0000-FFFF-FFFF00000000}"/>
  </bookViews>
  <sheets>
    <sheet name="State Support" sheetId="1" r:id="rId1"/>
    <sheet name="Self Support" sheetId="2" r:id="rId2"/>
    <sheet name="Auxiliary"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3" l="1"/>
  <c r="I32" i="3"/>
  <c r="I94" i="2"/>
  <c r="H94" i="2"/>
  <c r="G94" i="2"/>
  <c r="F94" i="2"/>
  <c r="E94" i="2"/>
  <c r="D94" i="2"/>
  <c r="C94" i="2"/>
  <c r="B94" i="2"/>
  <c r="I60" i="2"/>
  <c r="H60" i="2"/>
  <c r="G60" i="2"/>
  <c r="F60" i="2"/>
  <c r="E60" i="2"/>
  <c r="D60" i="2"/>
  <c r="C60" i="2"/>
  <c r="B60" i="2"/>
  <c r="I58" i="2"/>
  <c r="H58" i="2"/>
  <c r="G58" i="2"/>
  <c r="F58" i="2"/>
  <c r="E58" i="2"/>
  <c r="D58" i="2"/>
  <c r="C58" i="2"/>
  <c r="B58" i="2"/>
  <c r="H49" i="2"/>
  <c r="G49" i="2"/>
  <c r="F49" i="2"/>
  <c r="E49" i="2"/>
  <c r="D49" i="2"/>
  <c r="C49" i="2"/>
  <c r="B49" i="2"/>
  <c r="B134" i="1"/>
  <c r="I53" i="1"/>
  <c r="H53" i="1"/>
  <c r="G53" i="1"/>
  <c r="F53" i="1"/>
  <c r="E53" i="1"/>
  <c r="D53" i="1"/>
  <c r="C53" i="1"/>
  <c r="B53" i="1"/>
  <c r="I52" i="1"/>
  <c r="H52" i="1"/>
  <c r="G52" i="1"/>
  <c r="F52" i="1"/>
  <c r="E52" i="1"/>
  <c r="D52" i="1"/>
  <c r="C52" i="1"/>
  <c r="B52" i="1"/>
  <c r="I50" i="1"/>
  <c r="H50" i="1"/>
  <c r="G50" i="1"/>
  <c r="F50" i="1"/>
  <c r="E50" i="1"/>
  <c r="D50" i="1"/>
  <c r="C50" i="1"/>
  <c r="B50" i="1"/>
  <c r="I48" i="1"/>
  <c r="H48" i="1"/>
  <c r="G48" i="1"/>
  <c r="F48" i="1"/>
  <c r="E48" i="1"/>
  <c r="D48" i="1"/>
  <c r="C48" i="1"/>
  <c r="B48" i="1"/>
  <c r="I36" i="1"/>
  <c r="H36" i="1"/>
  <c r="G36" i="1"/>
  <c r="F36" i="1"/>
  <c r="E36" i="1"/>
  <c r="D36" i="1"/>
  <c r="C36" i="1"/>
  <c r="B36" i="1"/>
  <c r="E14" i="3" l="1"/>
  <c r="I13" i="3"/>
  <c r="I12" i="3"/>
  <c r="I11" i="3"/>
  <c r="H14" i="3"/>
  <c r="H15" i="3" s="1"/>
  <c r="G14" i="3"/>
  <c r="G15" i="3" s="1"/>
  <c r="F14" i="3"/>
  <c r="F15" i="3" s="1"/>
  <c r="D15" i="3"/>
  <c r="C14" i="3"/>
  <c r="B14" i="3"/>
  <c r="I40" i="3"/>
  <c r="I33" i="3"/>
  <c r="C49" i="3"/>
  <c r="I49" i="3" s="1"/>
  <c r="H60" i="3"/>
  <c r="G60" i="3"/>
  <c r="F60" i="3"/>
  <c r="E60" i="3"/>
  <c r="D60" i="3"/>
  <c r="C60" i="3"/>
  <c r="B60" i="3"/>
  <c r="H58" i="3"/>
  <c r="G58" i="3"/>
  <c r="F58" i="3"/>
  <c r="E58" i="3"/>
  <c r="D58" i="3"/>
  <c r="C58" i="3"/>
  <c r="B58" i="3"/>
  <c r="H54" i="3"/>
  <c r="G54" i="3"/>
  <c r="F54" i="3"/>
  <c r="E54" i="3"/>
  <c r="D54" i="3"/>
  <c r="B54" i="3"/>
  <c r="H48" i="3"/>
  <c r="G48" i="3"/>
  <c r="F48" i="3"/>
  <c r="E48" i="3"/>
  <c r="D48" i="3"/>
  <c r="C48" i="3"/>
  <c r="B48" i="3"/>
  <c r="I59" i="3"/>
  <c r="I60" i="3" s="1"/>
  <c r="I56" i="3"/>
  <c r="I55" i="3"/>
  <c r="I53" i="3"/>
  <c r="I52" i="3"/>
  <c r="I51" i="3"/>
  <c r="I50" i="3"/>
  <c r="I47" i="3"/>
  <c r="I46" i="3"/>
  <c r="I43" i="3"/>
  <c r="I42" i="3"/>
  <c r="I35" i="3"/>
  <c r="I36" i="3"/>
  <c r="I37" i="3"/>
  <c r="I30" i="3"/>
  <c r="I29" i="3"/>
  <c r="I28" i="3"/>
  <c r="I27" i="3"/>
  <c r="I26" i="3"/>
  <c r="I22" i="3"/>
  <c r="I23" i="3"/>
  <c r="H44" i="3"/>
  <c r="H45" i="3" s="1"/>
  <c r="G44" i="3"/>
  <c r="G45" i="3" s="1"/>
  <c r="F44" i="3"/>
  <c r="E44" i="3"/>
  <c r="E45" i="3" s="1"/>
  <c r="D44" i="3"/>
  <c r="C44" i="3"/>
  <c r="C45" i="3" s="1"/>
  <c r="F45" i="3"/>
  <c r="D45" i="3"/>
  <c r="H38" i="3"/>
  <c r="H41" i="3" s="1"/>
  <c r="G38" i="3"/>
  <c r="G41" i="3" s="1"/>
  <c r="F38" i="3"/>
  <c r="F41" i="3" s="1"/>
  <c r="E38" i="3"/>
  <c r="E41" i="3" s="1"/>
  <c r="D38" i="3"/>
  <c r="D41" i="3" s="1"/>
  <c r="C38" i="3"/>
  <c r="C41" i="3" s="1"/>
  <c r="B38" i="3"/>
  <c r="B42" i="3" s="1"/>
  <c r="B44" i="3" s="1"/>
  <c r="H31" i="3"/>
  <c r="G31" i="3"/>
  <c r="G34" i="3" s="1"/>
  <c r="F31" i="3"/>
  <c r="E31" i="3"/>
  <c r="D31" i="3"/>
  <c r="H24" i="3"/>
  <c r="G24" i="3"/>
  <c r="F24" i="3"/>
  <c r="E24" i="3"/>
  <c r="D24" i="3"/>
  <c r="C24" i="3"/>
  <c r="B24" i="3"/>
  <c r="I66" i="2"/>
  <c r="I65" i="2"/>
  <c r="I64" i="2"/>
  <c r="I62" i="2"/>
  <c r="I84" i="2"/>
  <c r="I83" i="2"/>
  <c r="H85" i="2"/>
  <c r="G85" i="2"/>
  <c r="F85" i="2"/>
  <c r="E85" i="2"/>
  <c r="D85" i="2"/>
  <c r="C85" i="2"/>
  <c r="B85" i="2"/>
  <c r="I81" i="2"/>
  <c r="I80" i="2"/>
  <c r="H82" i="2"/>
  <c r="G82" i="2"/>
  <c r="F82" i="2"/>
  <c r="E82" i="2"/>
  <c r="D82" i="2"/>
  <c r="C82" i="2"/>
  <c r="B82" i="2"/>
  <c r="I78" i="2"/>
  <c r="I77" i="2"/>
  <c r="I76" i="2"/>
  <c r="I75" i="2"/>
  <c r="I74" i="2"/>
  <c r="I73" i="2"/>
  <c r="H79" i="2"/>
  <c r="G79" i="2"/>
  <c r="F79" i="2"/>
  <c r="E79" i="2"/>
  <c r="D79" i="2"/>
  <c r="C79" i="2"/>
  <c r="B79" i="2"/>
  <c r="I71" i="2"/>
  <c r="I72" i="2" s="1"/>
  <c r="H72" i="2"/>
  <c r="G72" i="2"/>
  <c r="F72" i="2"/>
  <c r="E72" i="2"/>
  <c r="D72" i="2"/>
  <c r="C72" i="2"/>
  <c r="B72" i="2"/>
  <c r="I53" i="2"/>
  <c r="I52" i="2"/>
  <c r="I51" i="2"/>
  <c r="H67" i="2"/>
  <c r="G67" i="2"/>
  <c r="F67" i="2"/>
  <c r="E67" i="2"/>
  <c r="D67" i="2"/>
  <c r="C67" i="2"/>
  <c r="B67" i="2"/>
  <c r="H63" i="2"/>
  <c r="G63" i="2"/>
  <c r="F63" i="2"/>
  <c r="E63" i="2"/>
  <c r="D63" i="2"/>
  <c r="C63" i="2"/>
  <c r="B63" i="2"/>
  <c r="I57" i="2"/>
  <c r="H54" i="2"/>
  <c r="G54" i="2"/>
  <c r="F54" i="2"/>
  <c r="E54" i="2"/>
  <c r="D54" i="2"/>
  <c r="C54" i="2"/>
  <c r="B54" i="2"/>
  <c r="I48" i="2"/>
  <c r="I47" i="2"/>
  <c r="I42" i="2"/>
  <c r="H42" i="2"/>
  <c r="G42" i="2"/>
  <c r="F42" i="2"/>
  <c r="E42" i="2"/>
  <c r="D42" i="2"/>
  <c r="C42" i="2"/>
  <c r="B42" i="2"/>
  <c r="I32" i="2"/>
  <c r="H32" i="2"/>
  <c r="G32" i="2"/>
  <c r="G45" i="2" s="1"/>
  <c r="F32" i="2"/>
  <c r="E32" i="2"/>
  <c r="E45" i="2" s="1"/>
  <c r="D32" i="2"/>
  <c r="C32" i="2"/>
  <c r="C45" i="2" s="1"/>
  <c r="B32" i="2"/>
  <c r="B45" i="2" s="1"/>
  <c r="I18" i="2"/>
  <c r="H15" i="2"/>
  <c r="H21" i="2" s="1"/>
  <c r="G15" i="2"/>
  <c r="G21" i="2" s="1"/>
  <c r="F15" i="2"/>
  <c r="F21" i="2" s="1"/>
  <c r="E15" i="2"/>
  <c r="E21" i="2" s="1"/>
  <c r="D15" i="2"/>
  <c r="D21" i="2" s="1"/>
  <c r="C15" i="2"/>
  <c r="C21" i="2" s="1"/>
  <c r="B15" i="2"/>
  <c r="B21" i="2" s="1"/>
  <c r="I14" i="2"/>
  <c r="I15" i="2" s="1"/>
  <c r="I127" i="1"/>
  <c r="I128" i="1"/>
  <c r="H126" i="1"/>
  <c r="G126" i="1"/>
  <c r="F126" i="1"/>
  <c r="E126" i="1"/>
  <c r="D126" i="1"/>
  <c r="B126" i="1"/>
  <c r="F116" i="1"/>
  <c r="D116" i="1"/>
  <c r="C116" i="1"/>
  <c r="H116" i="1"/>
  <c r="G116" i="1"/>
  <c r="E116" i="1"/>
  <c r="B116" i="1"/>
  <c r="H106" i="1"/>
  <c r="G106" i="1"/>
  <c r="F106" i="1"/>
  <c r="E106" i="1"/>
  <c r="D106" i="1"/>
  <c r="C106" i="1"/>
  <c r="B106" i="1"/>
  <c r="I51" i="1"/>
  <c r="I49" i="1"/>
  <c r="I47" i="1"/>
  <c r="H45" i="1"/>
  <c r="G45" i="1"/>
  <c r="F45" i="1"/>
  <c r="E45" i="1"/>
  <c r="D45" i="1"/>
  <c r="C45" i="1"/>
  <c r="B45" i="1"/>
  <c r="I26" i="1"/>
  <c r="H25" i="1"/>
  <c r="G25" i="1"/>
  <c r="F25" i="1"/>
  <c r="E25" i="1"/>
  <c r="D25" i="1"/>
  <c r="C25" i="1"/>
  <c r="B25" i="1"/>
  <c r="I24" i="1"/>
  <c r="I25" i="1" s="1"/>
  <c r="I125" i="1"/>
  <c r="I124" i="1"/>
  <c r="I123" i="1"/>
  <c r="I122" i="1"/>
  <c r="I126" i="1" s="1"/>
  <c r="I120" i="1"/>
  <c r="I118" i="1"/>
  <c r="I114" i="1"/>
  <c r="I113" i="1"/>
  <c r="I112" i="1"/>
  <c r="I111" i="1"/>
  <c r="I110" i="1"/>
  <c r="I109" i="1"/>
  <c r="I108" i="1"/>
  <c r="I104" i="1"/>
  <c r="I103" i="1"/>
  <c r="I102" i="1"/>
  <c r="I101" i="1"/>
  <c r="I100" i="1"/>
  <c r="I96" i="1"/>
  <c r="I95" i="1"/>
  <c r="I94" i="1"/>
  <c r="I93" i="1"/>
  <c r="I92" i="1"/>
  <c r="I91" i="1"/>
  <c r="I90" i="1"/>
  <c r="I89" i="1"/>
  <c r="I88" i="1"/>
  <c r="I87" i="1"/>
  <c r="I86" i="1"/>
  <c r="I85" i="1"/>
  <c r="I84" i="1"/>
  <c r="I80" i="1"/>
  <c r="I79" i="1"/>
  <c r="I78" i="1"/>
  <c r="I77" i="1"/>
  <c r="I76" i="1"/>
  <c r="I75" i="1"/>
  <c r="I74" i="1"/>
  <c r="I73" i="1"/>
  <c r="I72" i="1"/>
  <c r="I71" i="1"/>
  <c r="I70" i="1"/>
  <c r="I69" i="1"/>
  <c r="I67" i="1"/>
  <c r="I66" i="1"/>
  <c r="I65" i="1"/>
  <c r="I64" i="1"/>
  <c r="I59" i="1"/>
  <c r="I57" i="1"/>
  <c r="I56" i="1"/>
  <c r="I55" i="1"/>
  <c r="I44" i="1"/>
  <c r="I43" i="1"/>
  <c r="I42" i="1"/>
  <c r="I41" i="1"/>
  <c r="I39" i="1"/>
  <c r="I38" i="1"/>
  <c r="I37" i="1"/>
  <c r="I35" i="1"/>
  <c r="I34" i="1"/>
  <c r="I33" i="1"/>
  <c r="I32" i="1"/>
  <c r="I31" i="1"/>
  <c r="I30" i="1"/>
  <c r="I29" i="1"/>
  <c r="I22" i="1"/>
  <c r="I21" i="1"/>
  <c r="I20" i="1"/>
  <c r="I19" i="1"/>
  <c r="I18" i="1"/>
  <c r="I17" i="1"/>
  <c r="I16" i="1"/>
  <c r="I15" i="1"/>
  <c r="I13" i="1"/>
  <c r="I12" i="1"/>
  <c r="I11" i="1"/>
  <c r="H98" i="1"/>
  <c r="G98" i="1"/>
  <c r="F98" i="1"/>
  <c r="E98" i="1"/>
  <c r="D98" i="1"/>
  <c r="C98" i="1"/>
  <c r="B98" i="1"/>
  <c r="H82" i="1"/>
  <c r="G82" i="1"/>
  <c r="F82" i="1"/>
  <c r="E82" i="1"/>
  <c r="D82" i="1"/>
  <c r="C82" i="1"/>
  <c r="B82" i="1"/>
  <c r="H68" i="1"/>
  <c r="G68" i="1"/>
  <c r="F68" i="1"/>
  <c r="E68" i="1"/>
  <c r="D68" i="1"/>
  <c r="B68" i="1"/>
  <c r="H60" i="1"/>
  <c r="G60" i="1"/>
  <c r="F60" i="1"/>
  <c r="E60" i="1"/>
  <c r="D60" i="1"/>
  <c r="C60" i="1"/>
  <c r="B60" i="1"/>
  <c r="H58" i="1"/>
  <c r="G58" i="1"/>
  <c r="F58" i="1"/>
  <c r="E58" i="1"/>
  <c r="D58" i="1"/>
  <c r="C58" i="1"/>
  <c r="B58" i="1"/>
  <c r="H40" i="1"/>
  <c r="G40" i="1"/>
  <c r="F40" i="1"/>
  <c r="E40" i="1"/>
  <c r="D40" i="1"/>
  <c r="C40" i="1"/>
  <c r="B40" i="1"/>
  <c r="H23" i="1"/>
  <c r="G23" i="1"/>
  <c r="F23" i="1"/>
  <c r="E23" i="1"/>
  <c r="D23" i="1"/>
  <c r="C23" i="1"/>
  <c r="B23" i="1"/>
  <c r="H14" i="1"/>
  <c r="G14" i="1"/>
  <c r="F14" i="1"/>
  <c r="E14" i="1"/>
  <c r="D14" i="1"/>
  <c r="C14" i="1"/>
  <c r="B14" i="1"/>
  <c r="E34" i="3" l="1"/>
  <c r="C54" i="3"/>
  <c r="I48" i="3"/>
  <c r="I58" i="3"/>
  <c r="F61" i="3"/>
  <c r="I49" i="2"/>
  <c r="G90" i="2"/>
  <c r="I67" i="2"/>
  <c r="H45" i="2"/>
  <c r="I45" i="2" s="1"/>
  <c r="I63" i="2"/>
  <c r="I69" i="2" s="1"/>
  <c r="D61" i="3"/>
  <c r="D62" i="3" s="1"/>
  <c r="E61" i="3"/>
  <c r="G61" i="3"/>
  <c r="G62" i="3" s="1"/>
  <c r="E62" i="3"/>
  <c r="F62" i="3"/>
  <c r="I45" i="3"/>
  <c r="I24" i="3"/>
  <c r="I38" i="3"/>
  <c r="I41" i="3" s="1"/>
  <c r="B41" i="3"/>
  <c r="I44" i="3"/>
  <c r="H61" i="3"/>
  <c r="H62" i="3" s="1"/>
  <c r="F34" i="3"/>
  <c r="I14" i="3"/>
  <c r="D34" i="3"/>
  <c r="D63" i="3" s="1"/>
  <c r="D65" i="3" s="1"/>
  <c r="H34" i="3"/>
  <c r="G92" i="2"/>
  <c r="E15" i="3"/>
  <c r="G63" i="3"/>
  <c r="B45" i="3"/>
  <c r="I79" i="2"/>
  <c r="I85" i="2"/>
  <c r="I82" i="2"/>
  <c r="F45" i="2"/>
  <c r="B69" i="2"/>
  <c r="H69" i="2"/>
  <c r="I54" i="2"/>
  <c r="C69" i="2"/>
  <c r="D69" i="2"/>
  <c r="E69" i="2"/>
  <c r="F69" i="2"/>
  <c r="G69" i="2"/>
  <c r="D45" i="2"/>
  <c r="I21" i="2"/>
  <c r="I116" i="1"/>
  <c r="I106" i="1"/>
  <c r="I45" i="1"/>
  <c r="F27" i="1"/>
  <c r="C62" i="1"/>
  <c r="C131" i="1" s="1"/>
  <c r="C133" i="1" s="1"/>
  <c r="B62" i="1"/>
  <c r="B131" i="1" s="1"/>
  <c r="D62" i="1"/>
  <c r="D131" i="1" s="1"/>
  <c r="D133" i="1" s="1"/>
  <c r="G62" i="1"/>
  <c r="G131" i="1" s="1"/>
  <c r="G133" i="1" s="1"/>
  <c r="G27" i="1"/>
  <c r="H27" i="1"/>
  <c r="E62" i="1"/>
  <c r="E131" i="1" s="1"/>
  <c r="E133" i="1" s="1"/>
  <c r="D27" i="1"/>
  <c r="I40" i="1"/>
  <c r="H62" i="1"/>
  <c r="I60" i="1"/>
  <c r="I82" i="1"/>
  <c r="I58" i="1"/>
  <c r="I68" i="1"/>
  <c r="I98" i="1"/>
  <c r="B27" i="1"/>
  <c r="F62" i="1"/>
  <c r="F131" i="1" s="1"/>
  <c r="I14" i="1"/>
  <c r="C27" i="1"/>
  <c r="I23" i="1"/>
  <c r="E27" i="1"/>
  <c r="H63" i="3" l="1"/>
  <c r="E63" i="3"/>
  <c r="E65" i="3" s="1"/>
  <c r="F133" i="1"/>
  <c r="F134" i="1"/>
  <c r="B133" i="1"/>
  <c r="F63" i="3"/>
  <c r="F65" i="3" s="1"/>
  <c r="G134" i="1"/>
  <c r="C134" i="1"/>
  <c r="E134" i="1"/>
  <c r="D134" i="1"/>
  <c r="I27" i="1"/>
  <c r="I62" i="1"/>
  <c r="H131" i="1"/>
  <c r="H133" i="1" s="1"/>
  <c r="C25" i="3"/>
  <c r="B25" i="3"/>
  <c r="B31" i="3" s="1"/>
  <c r="B34" i="3" s="1"/>
  <c r="C61" i="3"/>
  <c r="B61" i="3"/>
  <c r="B62" i="3" s="1"/>
  <c r="C15" i="3"/>
  <c r="I15" i="3" s="1"/>
  <c r="B15" i="3"/>
  <c r="H90" i="2"/>
  <c r="H92" i="2" s="1"/>
  <c r="F90" i="2"/>
  <c r="E90" i="2"/>
  <c r="E92" i="2" s="1"/>
  <c r="E96" i="2" s="1"/>
  <c r="D90" i="2"/>
  <c r="D92" i="2" s="1"/>
  <c r="D96" i="2" s="1"/>
  <c r="C90" i="2"/>
  <c r="C92" i="2" s="1"/>
  <c r="B90" i="2"/>
  <c r="B92" i="2" s="1"/>
  <c r="I88" i="2"/>
  <c r="I90" i="2" s="1"/>
  <c r="I92" i="2" s="1"/>
  <c r="I87" i="2"/>
  <c r="C31" i="3" l="1"/>
  <c r="I25" i="3"/>
  <c r="C62" i="3"/>
  <c r="I61" i="3"/>
  <c r="I62" i="3" s="1"/>
  <c r="F92" i="2"/>
  <c r="F96" i="2" s="1"/>
  <c r="B96" i="2"/>
  <c r="I131" i="1"/>
  <c r="I133" i="1" s="1"/>
  <c r="H134" i="1"/>
  <c r="B63" i="3"/>
  <c r="B65" i="3" s="1"/>
  <c r="C34" i="3" l="1"/>
  <c r="C63" i="3" s="1"/>
  <c r="C65" i="3" s="1"/>
  <c r="I31" i="3"/>
  <c r="I34" i="3" s="1"/>
  <c r="I63" i="3" s="1"/>
  <c r="C96" i="2"/>
  <c r="I134" i="1"/>
</calcChain>
</file>

<file path=xl/sharedStrings.xml><?xml version="1.0" encoding="utf-8"?>
<sst xmlns="http://schemas.openxmlformats.org/spreadsheetml/2006/main" count="341" uniqueCount="188">
  <si>
    <t>Towson University</t>
  </si>
  <si>
    <t>TU_BC_DeptCC_Sum_DAT</t>
  </si>
  <si>
    <t/>
  </si>
  <si>
    <t>Orig Budget</t>
  </si>
  <si>
    <t>Rev Budget</t>
  </si>
  <si>
    <t>Cur Mth Act</t>
  </si>
  <si>
    <t>Fiscal YTD</t>
  </si>
  <si>
    <t>Prior YTD</t>
  </si>
  <si>
    <t>Pre-Encumb</t>
  </si>
  <si>
    <t>Encumbr</t>
  </si>
  <si>
    <t>Avail Bal</t>
  </si>
  <si>
    <t>% Remaining</t>
  </si>
  <si>
    <t>Revenues</t>
  </si>
  <si>
    <t>Educational and General Revenues</t>
  </si>
  <si>
    <t>499908-Transfers</t>
  </si>
  <si>
    <t>Total Revenue</t>
  </si>
  <si>
    <t>Expenses</t>
  </si>
  <si>
    <t>501013-Staff Exempt</t>
  </si>
  <si>
    <t>501017-Staff Non Exempt</t>
  </si>
  <si>
    <t>501067-Final Leave Payout</t>
  </si>
  <si>
    <t>501113-Social Security Contribution</t>
  </si>
  <si>
    <t>501114-Unemployment Compensation</t>
  </si>
  <si>
    <t>501117-Health Insurance</t>
  </si>
  <si>
    <t>501121-Retirees Health Ins Surcharge</t>
  </si>
  <si>
    <t>501211-Employee Pension System</t>
  </si>
  <si>
    <t>501229-Other Retirement Systems</t>
  </si>
  <si>
    <t>501302-Supplemental Retirement Match</t>
  </si>
  <si>
    <t>502003-Contg Staff Exempt Level I</t>
  </si>
  <si>
    <t>502007-Contg Staff Non-Exmpt Lev I</t>
  </si>
  <si>
    <t>502015-Secondary Employment</t>
  </si>
  <si>
    <t>502119-NonEmployee Stipends</t>
  </si>
  <si>
    <t>502123-Other Non Payroll</t>
  </si>
  <si>
    <t>502127-Release Time Grant</t>
  </si>
  <si>
    <t>502129-Release Time Fringe</t>
  </si>
  <si>
    <t>502205-Social Security Contractual</t>
  </si>
  <si>
    <t>502207-Unemployment Comp Contractual</t>
  </si>
  <si>
    <t>502209-Health Insurance Benefit</t>
  </si>
  <si>
    <t>502407-Part Time Fall Spring Faculty</t>
  </si>
  <si>
    <t>502417-Lecturers</t>
  </si>
  <si>
    <t>502423-Off Load Faculty Socl Security</t>
  </si>
  <si>
    <t>502426-Off Load Fac Enemploymt Comp</t>
  </si>
  <si>
    <t>PT Faculty and Lecturers Parent Budget</t>
  </si>
  <si>
    <t>502501-Research Grant Stipends</t>
  </si>
  <si>
    <t>502601-Student Help Parent Budget</t>
  </si>
  <si>
    <t>603003-Postage-Regular</t>
  </si>
  <si>
    <t>603009-Postage-Express Mail UPS FED EX</t>
  </si>
  <si>
    <t>603012-Postage-Subcontracs</t>
  </si>
  <si>
    <t>603103-Telecom-TU Line Fee</t>
  </si>
  <si>
    <t>603109-Telecom-TU Long Distance Fee</t>
  </si>
  <si>
    <t>603121-Telecom-Local Fee</t>
  </si>
  <si>
    <t>603127-Cellular-Service Cost</t>
  </si>
  <si>
    <t>604002-Travel-In State</t>
  </si>
  <si>
    <t>604005-Travel-Out of State</t>
  </si>
  <si>
    <t>604008-Training-In State</t>
  </si>
  <si>
    <t>604011-Training-Out of State</t>
  </si>
  <si>
    <t>608006-Contractual Services-Print Reproduction</t>
  </si>
  <si>
    <t>608106-Contractual Services-Housekeeping</t>
  </si>
  <si>
    <t>608118-Service-Shredding</t>
  </si>
  <si>
    <t>608119-Services-Closed Captioning</t>
  </si>
  <si>
    <t>608136-Facility Rental-ECS</t>
  </si>
  <si>
    <t>608145-Print Center TU Charges</t>
  </si>
  <si>
    <t>608148-Maintenance &amp; Repair-Equipment</t>
  </si>
  <si>
    <t>608156-Maintenance Painting-Offices &amp; Areas</t>
  </si>
  <si>
    <t>608157-Maintenance &amp; Repair-Building Routine</t>
  </si>
  <si>
    <t>608224-Services-Other Non Auxiliary</t>
  </si>
  <si>
    <t>608315-Marketing-Direct</t>
  </si>
  <si>
    <t>608321-Marketing-Other Promotional Expenses</t>
  </si>
  <si>
    <t>608920-Chargeback Revenue-Art Services</t>
  </si>
  <si>
    <t>609003-Supplies-Office under $500 each</t>
  </si>
  <si>
    <t>609006-Office Supply Interdepartmental</t>
  </si>
  <si>
    <t>609009-Supplies-Buildings non janitorial</t>
  </si>
  <si>
    <t>609015-Marketing Promotional items</t>
  </si>
  <si>
    <t>609021-Supplies-Occupational, Instructional, Audiovisual</t>
  </si>
  <si>
    <t>609108-Supplies-Medical</t>
  </si>
  <si>
    <t>609109-Food-Purchased (not catered)</t>
  </si>
  <si>
    <t>609118-Supplies-Other</t>
  </si>
  <si>
    <t>609127-Parking Codes</t>
  </si>
  <si>
    <t>609501-IT Supplies-Academic</t>
  </si>
  <si>
    <t>609505-Software Licenses-Academic</t>
  </si>
  <si>
    <t>609601-IT Supplies-Administrative</t>
  </si>
  <si>
    <t>609605-Software Licenses-Administrative</t>
  </si>
  <si>
    <t>610103-Equipment-Non Office Furniture Replace</t>
  </si>
  <si>
    <t>610105-Equipment-Audiovisual Replacement</t>
  </si>
  <si>
    <t>610135-Equipment-Maintenance &amp; Building Replace</t>
  </si>
  <si>
    <t>610212-Equipment IT-Academic OTS Replace</t>
  </si>
  <si>
    <t>610222-Equipment IT-Admin OTS Replace</t>
  </si>
  <si>
    <t>611105-Equipment-Audiovisual New</t>
  </si>
  <si>
    <t>611106-Equipment-Other Furniture New</t>
  </si>
  <si>
    <t>611108-Equipment-Education &amp; Occupation New</t>
  </si>
  <si>
    <t>611211-Equipment IT-Academic Teaching New</t>
  </si>
  <si>
    <t>611213-Equipment IT-Academic OTS New</t>
  </si>
  <si>
    <t>611225-Equipment-Printer Non Teaching New</t>
  </si>
  <si>
    <t>611421-Library-Books New</t>
  </si>
  <si>
    <t>612110-Educational Grants Students</t>
  </si>
  <si>
    <t>613210-Subscriptions-Magazines, Newspapers, Periodicals</t>
  </si>
  <si>
    <t>613212-Subscriptions-Web Based Access to items</t>
  </si>
  <si>
    <t>613220-Membership &amp; Association Fees</t>
  </si>
  <si>
    <t>613410-Software Licences</t>
  </si>
  <si>
    <t>614150-Construction-Repair Maint-Building Interior</t>
  </si>
  <si>
    <t>Revenue Minus Expense (Self Supp/Aux Only)</t>
  </si>
  <si>
    <t>499919-Fund Balance Contribution</t>
  </si>
  <si>
    <t>699999-Internal Department IDC</t>
  </si>
  <si>
    <t xml:space="preserve">501605-Overtime </t>
  </si>
  <si>
    <t xml:space="preserve">502601-Student Help </t>
  </si>
  <si>
    <t xml:space="preserve">502701-Graduate Assistants </t>
  </si>
  <si>
    <t>Responsible For</t>
  </si>
  <si>
    <t>Not Responsible For</t>
  </si>
  <si>
    <t>Budget at the start of the FY</t>
  </si>
  <si>
    <t>Original Budget +/- transfers</t>
  </si>
  <si>
    <t>expenses for the current month</t>
  </si>
  <si>
    <t>cumulative expenses for the fiscal year to date</t>
  </si>
  <si>
    <t>comparison to this point in time last fiscal year</t>
  </si>
  <si>
    <t>Open Purchase Requisitions</t>
  </si>
  <si>
    <t>Open Purchase Orders</t>
  </si>
  <si>
    <t>Percent of Revised Budget Remaining available</t>
  </si>
  <si>
    <t xml:space="preserve">   State Support Cost Center</t>
  </si>
  <si>
    <t>Where Budget Checking is Done</t>
  </si>
  <si>
    <t>Revised Budget minus actuals and open reqs/po's - what is available to spend</t>
  </si>
  <si>
    <t>608318-Sponsorships</t>
  </si>
  <si>
    <t>608303-Marketing-Consultant Services</t>
  </si>
  <si>
    <t>502005-Contg Staff Exempt Level II</t>
  </si>
  <si>
    <t>410528-Sales/Services-Educational Activity</t>
  </si>
  <si>
    <t>410514-Gate Receipts/Ticket</t>
  </si>
  <si>
    <t xml:space="preserve">Projected Expense Budget at the start of the FY </t>
  </si>
  <si>
    <t>Original Budget +/- transfers or Budget Amendments</t>
  </si>
  <si>
    <t xml:space="preserve"> </t>
  </si>
  <si>
    <t>Revenue collected for the current month</t>
  </si>
  <si>
    <t>cumulative revenue for the fiscal year to date</t>
  </si>
  <si>
    <t>Revised Budget minus actuals and open reqs/po's - what is available to spend IF you reach Revenue Target</t>
  </si>
  <si>
    <t>Projected Revenue Budget at the start of the FY (Revenue Target)</t>
  </si>
  <si>
    <t>Original Budget +/- transfers or Budget Amendments (Revenue Target)</t>
  </si>
  <si>
    <t>Revised Budget minus actuals - represents what you still have to collect in order to reach Revenue Target</t>
  </si>
  <si>
    <t>Percent of Revised Budget Remaining to collect to reach Revenue Target</t>
  </si>
  <si>
    <t>Percent of Revised Budget Remaining available if you reach revenue target</t>
  </si>
  <si>
    <t>IMPORTANT!   This shows ACTUAL revenue minus expense to date.  This would be your current.  If the year ended now - this would be your NET.</t>
  </si>
  <si>
    <t>The UBO will transfer budget to cover these expenses once they post.</t>
  </si>
  <si>
    <t>The PROVOST BUDGET OFFICE transfers the budget to cover these expenses.   They process these a couple times a year.</t>
  </si>
  <si>
    <t>Self Support</t>
  </si>
  <si>
    <t>Self Support cost centers are Required to cover ALL expenses with revenue generated</t>
  </si>
  <si>
    <t>420629-Univ Fee Transfer</t>
  </si>
  <si>
    <t>607103-Fuel Gas Oil-Car Van</t>
  </si>
  <si>
    <t>607303-Vehicle-Insurance</t>
  </si>
  <si>
    <t>608234-Credit Card Fee</t>
  </si>
  <si>
    <t>608306-Marketing-Print</t>
  </si>
  <si>
    <t>609209-Ustore-Resale</t>
  </si>
  <si>
    <t>Auxiliary</t>
  </si>
  <si>
    <t>Auxiliary cost centers are Required to cover ALL expenses with revenue generated/fees received</t>
  </si>
  <si>
    <t>459000- Store Sales</t>
  </si>
  <si>
    <t>The University Budget Office will load salary and fringe budgets here at the beginning of the Fiscal Year.  You are NOT responsible for these, and they do not take away from your Operating.  When we load the budget, we load all fringe into two accounts, although it can be expensed to multiple accounts within that parent level.  You cannot transfer budget OUT of here.   If there is a salary increase (other than COLA/Merit) the cost center is responsible for funding it. This also includes hiring someone at a higher amount than the position is budgeted for. The University Budget Office will process the transfer if needed.</t>
  </si>
  <si>
    <t>DeptCC_Sum_DAT</t>
  </si>
  <si>
    <t>Blue shaded areas are just subtotals at object levels</t>
  </si>
  <si>
    <t>represents subtotals</t>
  </si>
  <si>
    <t>Overall All Summary of Expense Budget minus Actuals minus open commitments (what is available to spend overall (if target revenue is reached)</t>
  </si>
  <si>
    <t>XP1000 Reg Salary, Wages Budget Checking</t>
  </si>
  <si>
    <t>XP1100  Reg Fringe  Budget Checking</t>
  </si>
  <si>
    <t>XP1600 Overtime Budget Checking</t>
  </si>
  <si>
    <t>XP1800 Regular Tuition Waiver Budget Checking</t>
  </si>
  <si>
    <t>XP5001 Regular Salaries and Wages</t>
  </si>
  <si>
    <t>XP2000 Contractual Salary Budget Checking</t>
  </si>
  <si>
    <t>XP2200 Contractual Fringe Budget Checking</t>
  </si>
  <si>
    <t>XP5002 OBJ 2 Salary and Benefits</t>
  </si>
  <si>
    <t>XR6030 Postage</t>
  </si>
  <si>
    <t>XR6031 Telephones</t>
  </si>
  <si>
    <t>XP6030 Budget Check Communications</t>
  </si>
  <si>
    <t>XR6040 Travel Bdgt Parent1</t>
  </si>
  <si>
    <t>XR6080 OBJ 08-Contractual Services</t>
  </si>
  <si>
    <t>XR6090 OBJ 09-Supplies and Materials</t>
  </si>
  <si>
    <t>XR6110 OBJ 11-Addl Equipmnt Furniture</t>
  </si>
  <si>
    <t>XR6100 OBJ 10-Equipment Replacement</t>
  </si>
  <si>
    <t>XR6130 OBJ 13-Fixed Charges</t>
  </si>
  <si>
    <t>XPOPER Budget Check Operating 4-14</t>
  </si>
  <si>
    <t>XR6140 Land and Structures</t>
  </si>
  <si>
    <t>XP6003 Operating Objects 3-14</t>
  </si>
  <si>
    <t>XPSALL Total Expenses</t>
  </si>
  <si>
    <t>XR6120 Gmt Subsidy Contrib</t>
  </si>
  <si>
    <t>R2F010 Educational Fees</t>
  </si>
  <si>
    <t>RVX140 Other Auxiliary Revenue</t>
  </si>
  <si>
    <t>R40000 Revenues</t>
  </si>
  <si>
    <t>XP2500 Grant Contractual Salary Budget Checking</t>
  </si>
  <si>
    <t>XP2600 Regular Student Help Budget Checking</t>
  </si>
  <si>
    <t>XP2700 Grad Assistant Budget Checking</t>
  </si>
  <si>
    <t>XP1100 Reg Fringe Budget Checking</t>
  </si>
  <si>
    <t>XP5001 Regular Salaries, Wages and Fringe</t>
  </si>
  <si>
    <t>XR6999 Internal IDC Node</t>
  </si>
  <si>
    <t>Total - Rev - Exp (Self-Sup/Aux only)</t>
  </si>
  <si>
    <t>501605 Overtime</t>
  </si>
  <si>
    <t>XR6070 OBJ 07-Motor Vehicles</t>
  </si>
  <si>
    <t>IMPORTANT!   This shows ACTUAL revenue minus expense to date.   If the year ended now - this would be your NET for the fiscal year.    This amount is what goes into the fund balance, or takes away from the fund balance, if the year were to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</si>
</sst>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quot;#,##0.00&quot;)&quot;"/>
    <numFmt numFmtId="165" formatCode="&quot;0.00&quot;"/>
    <numFmt numFmtId="166" formatCode="&quot;0.00%&quot;"/>
    <numFmt numFmtId="167" formatCode="#,##0.00%;\-#,##0.00%"/>
    <numFmt numFmtId="168" formatCode="#,##0.00;&quot;&quot;#,##0.00"/>
  </numFmts>
  <fonts count="46" x14ac:knownFonts="1">
    <font>
      <sz val="11"/>
      <color theme="1"/>
      <name val="Calibri"/>
    </font>
    <font>
      <sz val="11"/>
      <color theme="1"/>
      <name val="Calibri"/>
      <family val="2"/>
      <scheme val="minor"/>
    </font>
    <font>
      <sz val="11"/>
      <color theme="1"/>
      <name val="Calibri"/>
      <family val="2"/>
      <scheme val="minor"/>
    </font>
    <font>
      <b/>
      <sz val="12.8"/>
      <color theme="1"/>
      <name val="Arial"/>
      <family val="2"/>
    </font>
    <font>
      <b/>
      <u/>
      <sz val="10.8"/>
      <color theme="1"/>
      <name val="Arial"/>
      <family val="2"/>
    </font>
    <font>
      <b/>
      <sz val="10.8"/>
      <color theme="1"/>
      <name val="Arial"/>
      <family val="2"/>
    </font>
    <font>
      <b/>
      <u/>
      <sz val="12"/>
      <color theme="1"/>
      <name val="Calibri"/>
      <family val="2"/>
    </font>
    <font>
      <b/>
      <u/>
      <sz val="8"/>
      <color theme="1"/>
      <name val="Microsoft Sans Serif"/>
      <family val="2"/>
    </font>
    <font>
      <b/>
      <sz val="10"/>
      <color theme="1"/>
      <name val="Arial"/>
      <family val="2"/>
    </font>
    <font>
      <sz val="10"/>
      <color theme="1"/>
      <name val="Calibri"/>
      <family val="2"/>
    </font>
    <font>
      <b/>
      <u/>
      <sz val="10"/>
      <color theme="1"/>
      <name val="Arial"/>
      <family val="2"/>
    </font>
    <font>
      <b/>
      <sz val="10"/>
      <color theme="1"/>
      <name val="Calibri"/>
      <family val="2"/>
    </font>
    <font>
      <b/>
      <u/>
      <sz val="10"/>
      <color theme="1"/>
      <name val="Microsoft Sans Serif"/>
      <family val="2"/>
    </font>
    <font>
      <b/>
      <sz val="10"/>
      <color theme="1"/>
      <name val="Microsoft Sans Serif"/>
      <family val="2"/>
    </font>
    <font>
      <sz val="10"/>
      <color theme="1"/>
      <name val="Microsoft Sans Serif"/>
      <family val="2"/>
    </font>
    <font>
      <sz val="10"/>
      <name val="Microsoft Sans Serif"/>
      <family val="2"/>
    </font>
    <font>
      <sz val="10"/>
      <color rgb="FFFF0000"/>
      <name val="Microsoft Sans Serif"/>
      <family val="2"/>
    </font>
    <font>
      <sz val="10"/>
      <name val="Calibri"/>
      <family val="2"/>
    </font>
    <font>
      <b/>
      <sz val="10"/>
      <name val="Microsoft Sans Serif"/>
      <family val="2"/>
    </font>
    <font>
      <b/>
      <sz val="10"/>
      <color rgb="FFFF0000"/>
      <name val="Microsoft Sans Serif"/>
      <family val="2"/>
    </font>
    <font>
      <sz val="11"/>
      <color theme="1"/>
      <name val="Calibri"/>
      <family val="2"/>
    </font>
    <font>
      <b/>
      <sz val="16"/>
      <color theme="1"/>
      <name val="Calibri"/>
      <family val="2"/>
    </font>
    <font>
      <b/>
      <sz val="14"/>
      <color theme="1"/>
      <name val="Arial"/>
      <family val="2"/>
    </font>
    <font>
      <b/>
      <u/>
      <sz val="14"/>
      <color theme="1"/>
      <name val="Arial"/>
      <family val="2"/>
    </font>
    <font>
      <b/>
      <sz val="8"/>
      <color rgb="FFFF0000"/>
      <name val="Microsoft Sans Serif"/>
      <family val="2"/>
    </font>
    <font>
      <sz val="8"/>
      <color theme="1"/>
      <name val="Microsoft Sans Serif"/>
      <family val="2"/>
    </font>
    <font>
      <b/>
      <sz val="8"/>
      <color theme="1"/>
      <name val="Microsoft Sans Serif"/>
      <family val="2"/>
    </font>
    <font>
      <sz val="8"/>
      <color rgb="FFFF0000"/>
      <name val="Microsoft Sans Serif"/>
      <family val="2"/>
    </font>
    <font>
      <sz val="12"/>
      <color theme="1"/>
      <name val="Calibri"/>
      <family val="2"/>
    </font>
    <font>
      <b/>
      <sz val="20"/>
      <color theme="1"/>
      <name val="Calibri"/>
      <family val="2"/>
    </font>
    <font>
      <b/>
      <u/>
      <sz val="10.8"/>
      <color theme="1"/>
      <name val="Arial"/>
      <family val="2"/>
    </font>
    <font>
      <sz val="8"/>
      <name val="Microsoft Sans Serif"/>
      <family val="2"/>
    </font>
    <font>
      <b/>
      <sz val="12.8"/>
      <color theme="1"/>
      <name val="Arial"/>
      <family val="2"/>
    </font>
    <font>
      <b/>
      <u/>
      <sz val="8"/>
      <color theme="1"/>
      <name val="Microsoft Sans Serif"/>
      <family val="2"/>
    </font>
    <font>
      <sz val="11"/>
      <color rgb="FFFF0000"/>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
      <b/>
      <sz val="11"/>
      <color rgb="FFFF0000"/>
      <name val="Calibri"/>
      <family val="2"/>
      <scheme val="minor"/>
    </font>
    <font>
      <b/>
      <sz val="11"/>
      <color theme="1"/>
      <name val="Calibri"/>
      <family val="2"/>
    </font>
    <font>
      <b/>
      <sz val="10"/>
      <color rgb="FF000000"/>
      <name val="Microsoft Sans Serif"/>
      <family val="2"/>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s>
  <fills count="16">
    <fill>
      <patternFill patternType="none"/>
    </fill>
    <fill>
      <patternFill patternType="gray125"/>
    </fill>
    <fill>
      <patternFill patternType="solid">
        <fgColor rgb="FFFFFFFF"/>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240">
    <xf numFmtId="0" fontId="0" fillId="0" borderId="0" xfId="0"/>
    <xf numFmtId="0" fontId="0" fillId="2" borderId="0" xfId="0" applyFill="1" applyAlignment="1">
      <alignment horizontal="left" wrapText="1"/>
    </xf>
    <xf numFmtId="0" fontId="0" fillId="2" borderId="0" xfId="0" applyFill="1" applyAlignment="1">
      <alignment horizontal="right" wrapText="1"/>
    </xf>
    <xf numFmtId="0" fontId="8" fillId="2" borderId="0" xfId="0" applyFont="1" applyFill="1" applyAlignment="1">
      <alignment horizontal="center"/>
    </xf>
    <xf numFmtId="0" fontId="9" fillId="0" borderId="0" xfId="0" applyFont="1"/>
    <xf numFmtId="0" fontId="9" fillId="0" borderId="0" xfId="0" applyFont="1" applyAlignment="1">
      <alignment horizontal="left" vertical="top" wrapText="1"/>
    </xf>
    <xf numFmtId="0" fontId="9" fillId="2" borderId="0" xfId="0" applyFont="1" applyFill="1" applyAlignment="1">
      <alignment horizontal="left"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13" fillId="2" borderId="0" xfId="0" applyFont="1" applyFill="1" applyAlignment="1">
      <alignment horizontal="left" wrapText="1"/>
    </xf>
    <xf numFmtId="0" fontId="9" fillId="2" borderId="0" xfId="0" applyFont="1" applyFill="1" applyAlignment="1">
      <alignment horizontal="right" wrapText="1"/>
    </xf>
    <xf numFmtId="164" fontId="15" fillId="3" borderId="0" xfId="0" applyNumberFormat="1" applyFont="1" applyFill="1" applyAlignment="1">
      <alignment horizontal="right" wrapText="1"/>
    </xf>
    <xf numFmtId="167" fontId="14" fillId="3" borderId="0" xfId="0" applyNumberFormat="1" applyFont="1" applyFill="1" applyAlignment="1">
      <alignment horizontal="right" wrapText="1"/>
    </xf>
    <xf numFmtId="165" fontId="15" fillId="3" borderId="0" xfId="0" applyNumberFormat="1" applyFont="1" applyFill="1" applyAlignment="1">
      <alignment horizontal="right" wrapText="1"/>
    </xf>
    <xf numFmtId="166" fontId="14" fillId="3" borderId="0" xfId="0" applyNumberFormat="1" applyFont="1" applyFill="1" applyAlignment="1">
      <alignment horizontal="right" wrapText="1"/>
    </xf>
    <xf numFmtId="0" fontId="17" fillId="2" borderId="0" xfId="0" applyFont="1" applyFill="1" applyAlignment="1">
      <alignment horizontal="right" wrapText="1"/>
    </xf>
    <xf numFmtId="164" fontId="18" fillId="2" borderId="0" xfId="0" applyNumberFormat="1" applyFont="1" applyFill="1" applyAlignment="1">
      <alignment horizontal="right" wrapText="1"/>
    </xf>
    <xf numFmtId="167" fontId="13" fillId="2" borderId="0" xfId="0" applyNumberFormat="1" applyFont="1" applyFill="1" applyAlignment="1">
      <alignment horizontal="right" wrapText="1"/>
    </xf>
    <xf numFmtId="168" fontId="13" fillId="2" borderId="0" xfId="0" applyNumberFormat="1" applyFont="1" applyFill="1" applyAlignment="1">
      <alignment horizontal="right" wrapText="1"/>
    </xf>
    <xf numFmtId="0" fontId="9" fillId="2" borderId="0" xfId="0" applyFont="1" applyFill="1" applyAlignment="1">
      <alignment horizontal="center"/>
    </xf>
    <xf numFmtId="0" fontId="17" fillId="3" borderId="0" xfId="0" applyFont="1" applyFill="1" applyAlignment="1">
      <alignment horizontal="right" wrapText="1"/>
    </xf>
    <xf numFmtId="0" fontId="9" fillId="3" borderId="0" xfId="0" applyFont="1" applyFill="1" applyAlignment="1">
      <alignment horizontal="right" wrapText="1"/>
    </xf>
    <xf numFmtId="0" fontId="14" fillId="0" borderId="0" xfId="0" applyFont="1" applyAlignment="1">
      <alignment horizontal="left" wrapText="1"/>
    </xf>
    <xf numFmtId="165" fontId="15" fillId="0" borderId="0" xfId="0" applyNumberFormat="1" applyFont="1" applyAlignment="1">
      <alignment horizontal="right" wrapText="1"/>
    </xf>
    <xf numFmtId="164" fontId="15" fillId="0" borderId="0" xfId="0" applyNumberFormat="1" applyFont="1" applyAlignment="1">
      <alignment horizontal="right" wrapText="1"/>
    </xf>
    <xf numFmtId="166" fontId="14" fillId="0" borderId="0" xfId="0" applyNumberFormat="1" applyFont="1" applyAlignment="1">
      <alignment horizontal="right" wrapText="1"/>
    </xf>
    <xf numFmtId="164" fontId="16" fillId="0" borderId="0" xfId="0" applyNumberFormat="1" applyFont="1" applyAlignment="1">
      <alignment horizontal="right" wrapText="1"/>
    </xf>
    <xf numFmtId="167" fontId="16" fillId="0" borderId="0" xfId="0" applyNumberFormat="1" applyFont="1" applyAlignment="1">
      <alignment horizontal="right" wrapText="1"/>
    </xf>
    <xf numFmtId="0" fontId="9" fillId="0" borderId="0" xfId="0" applyFont="1" applyAlignment="1">
      <alignment horizontal="left" wrapText="1"/>
    </xf>
    <xf numFmtId="0" fontId="17" fillId="0" borderId="0" xfId="0" applyFont="1" applyAlignment="1">
      <alignment horizontal="right" wrapText="1"/>
    </xf>
    <xf numFmtId="0" fontId="9" fillId="0" borderId="0" xfId="0" applyFont="1" applyAlignment="1">
      <alignment horizontal="right" wrapText="1"/>
    </xf>
    <xf numFmtId="167" fontId="14" fillId="0" borderId="0" xfId="0" applyNumberFormat="1" applyFont="1" applyAlignment="1">
      <alignment horizontal="right" wrapText="1"/>
    </xf>
    <xf numFmtId="167" fontId="19" fillId="0" borderId="0" xfId="0" applyNumberFormat="1" applyFont="1" applyAlignment="1">
      <alignment horizontal="right" wrapText="1"/>
    </xf>
    <xf numFmtId="167" fontId="13" fillId="0" borderId="0" xfId="0" applyNumberFormat="1" applyFont="1" applyAlignment="1">
      <alignment horizontal="right" wrapText="1"/>
    </xf>
    <xf numFmtId="0" fontId="11" fillId="0" borderId="0" xfId="0" applyFont="1" applyAlignment="1">
      <alignment vertical="center"/>
    </xf>
    <xf numFmtId="0" fontId="8" fillId="2" borderId="0" xfId="0" applyFont="1" applyFill="1"/>
    <xf numFmtId="0" fontId="10" fillId="2" borderId="0" xfId="0" applyFont="1" applyFill="1"/>
    <xf numFmtId="0" fontId="20" fillId="0" borderId="0" xfId="1"/>
    <xf numFmtId="0" fontId="26" fillId="2" borderId="0" xfId="1" applyFont="1" applyFill="1" applyAlignment="1">
      <alignment horizontal="left" wrapText="1"/>
    </xf>
    <xf numFmtId="0" fontId="20" fillId="2" borderId="0" xfId="1" applyFill="1" applyAlignment="1">
      <alignment horizontal="right" wrapText="1"/>
    </xf>
    <xf numFmtId="0" fontId="20" fillId="2" borderId="0" xfId="1" applyFill="1" applyAlignment="1">
      <alignment horizontal="left" wrapText="1"/>
    </xf>
    <xf numFmtId="167" fontId="26" fillId="2" borderId="0" xfId="1" applyNumberFormat="1" applyFont="1" applyFill="1" applyAlignment="1">
      <alignment horizontal="right" wrapText="1"/>
    </xf>
    <xf numFmtId="167" fontId="27" fillId="2" borderId="0" xfId="1" applyNumberFormat="1" applyFont="1" applyFill="1" applyAlignment="1">
      <alignment horizontal="right" wrapText="1"/>
    </xf>
    <xf numFmtId="166" fontId="25" fillId="2" borderId="0" xfId="1" applyNumberFormat="1" applyFont="1" applyFill="1" applyAlignment="1">
      <alignment horizontal="right" wrapText="1"/>
    </xf>
    <xf numFmtId="167" fontId="25" fillId="2" borderId="0" xfId="1" applyNumberFormat="1" applyFont="1" applyFill="1" applyAlignment="1">
      <alignment horizontal="right" wrapText="1"/>
    </xf>
    <xf numFmtId="0" fontId="20" fillId="2" borderId="0" xfId="1" applyFill="1" applyAlignment="1">
      <alignment horizontal="center" vertical="center" wrapText="1"/>
    </xf>
    <xf numFmtId="0" fontId="20" fillId="0" borderId="0" xfId="1" applyAlignment="1">
      <alignment horizontal="center" vertical="center"/>
    </xf>
    <xf numFmtId="0" fontId="7" fillId="2" borderId="0" xfId="0" applyFont="1" applyFill="1" applyAlignment="1">
      <alignment horizontal="center" vertical="center" wrapText="1"/>
    </xf>
    <xf numFmtId="0" fontId="0" fillId="0" borderId="0" xfId="0" applyAlignment="1">
      <alignment horizontal="center" vertical="center"/>
    </xf>
    <xf numFmtId="0" fontId="3" fillId="2" borderId="0" xfId="0" applyFont="1" applyFill="1"/>
    <xf numFmtId="0" fontId="4" fillId="2" borderId="0" xfId="0" applyFont="1" applyFill="1"/>
    <xf numFmtId="0" fontId="5" fillId="2" borderId="0" xfId="0" applyFont="1" applyFill="1"/>
    <xf numFmtId="0" fontId="5" fillId="2" borderId="0" xfId="0" applyFont="1" applyFill="1" applyAlignment="1">
      <alignment horizontal="center" vertical="center"/>
    </xf>
    <xf numFmtId="0" fontId="9" fillId="2" borderId="0" xfId="0" applyFont="1" applyFill="1" applyAlignment="1">
      <alignment horizontal="right" vertical="center" wrapText="1"/>
    </xf>
    <xf numFmtId="0" fontId="11" fillId="0" borderId="0" xfId="0" applyFont="1" applyAlignment="1">
      <alignment horizontal="center" vertical="center" wrapText="1"/>
    </xf>
    <xf numFmtId="0" fontId="5" fillId="2" borderId="0" xfId="0" applyFont="1" applyFill="1" applyAlignment="1">
      <alignment wrapText="1"/>
    </xf>
    <xf numFmtId="0" fontId="0" fillId="0" borderId="0" xfId="0" applyAlignment="1">
      <alignment wrapText="1"/>
    </xf>
    <xf numFmtId="167" fontId="24" fillId="0" borderId="0" xfId="1" applyNumberFormat="1" applyFont="1" applyAlignment="1">
      <alignment horizontal="right" wrapText="1"/>
    </xf>
    <xf numFmtId="0" fontId="20" fillId="0" borderId="0" xfId="1" applyAlignment="1">
      <alignment wrapText="1"/>
    </xf>
    <xf numFmtId="164" fontId="15" fillId="7" borderId="0" xfId="0" applyNumberFormat="1" applyFont="1" applyFill="1" applyAlignment="1">
      <alignment horizontal="right" wrapText="1"/>
    </xf>
    <xf numFmtId="0" fontId="14" fillId="3" borderId="2" xfId="0" applyFont="1" applyFill="1" applyBorder="1" applyAlignment="1">
      <alignment horizontal="left" wrapText="1"/>
    </xf>
    <xf numFmtId="164" fontId="15" fillId="3" borderId="3" xfId="0" applyNumberFormat="1" applyFont="1" applyFill="1" applyBorder="1" applyAlignment="1">
      <alignment horizontal="right" wrapText="1"/>
    </xf>
    <xf numFmtId="167" fontId="16" fillId="3" borderId="3" xfId="0" applyNumberFormat="1" applyFont="1" applyFill="1" applyBorder="1" applyAlignment="1">
      <alignment horizontal="right" wrapText="1"/>
    </xf>
    <xf numFmtId="0" fontId="14" fillId="3" borderId="8" xfId="0" applyFont="1" applyFill="1" applyBorder="1" applyAlignment="1">
      <alignment horizontal="left" wrapText="1"/>
    </xf>
    <xf numFmtId="0" fontId="9" fillId="3" borderId="8" xfId="0" applyFont="1" applyFill="1" applyBorder="1" applyAlignment="1">
      <alignment horizontal="left" wrapText="1"/>
    </xf>
    <xf numFmtId="167" fontId="14" fillId="3" borderId="11" xfId="0" applyNumberFormat="1" applyFont="1" applyFill="1" applyBorder="1" applyAlignment="1">
      <alignment horizontal="right" wrapText="1"/>
    </xf>
    <xf numFmtId="0" fontId="13" fillId="9" borderId="0" xfId="0" applyFont="1" applyFill="1" applyAlignment="1">
      <alignment horizontal="left" wrapText="1"/>
    </xf>
    <xf numFmtId="167" fontId="14" fillId="3" borderId="6" xfId="0" applyNumberFormat="1" applyFont="1" applyFill="1" applyBorder="1" applyAlignment="1">
      <alignment horizontal="right" wrapText="1"/>
    </xf>
    <xf numFmtId="165" fontId="15" fillId="3" borderId="3" xfId="0" applyNumberFormat="1" applyFont="1" applyFill="1" applyBorder="1" applyAlignment="1">
      <alignment horizontal="right" wrapText="1"/>
    </xf>
    <xf numFmtId="166" fontId="14" fillId="3" borderId="3" xfId="0" applyNumberFormat="1" applyFont="1" applyFill="1" applyBorder="1" applyAlignment="1">
      <alignment horizontal="right" wrapText="1"/>
    </xf>
    <xf numFmtId="167" fontId="16" fillId="6" borderId="6" xfId="0" applyNumberFormat="1" applyFont="1" applyFill="1" applyBorder="1" applyAlignment="1">
      <alignment horizontal="right" wrapText="1"/>
    </xf>
    <xf numFmtId="166" fontId="13" fillId="0" borderId="0" xfId="0" applyNumberFormat="1" applyFont="1" applyAlignment="1">
      <alignment horizontal="right" wrapText="1"/>
    </xf>
    <xf numFmtId="167" fontId="31" fillId="2" borderId="0" xfId="1" applyNumberFormat="1" applyFont="1" applyFill="1" applyAlignment="1">
      <alignment horizontal="right" wrapText="1"/>
    </xf>
    <xf numFmtId="0" fontId="32" fillId="2" borderId="0" xfId="0" applyFont="1" applyFill="1" applyAlignment="1">
      <alignment horizontal="center"/>
    </xf>
    <xf numFmtId="0" fontId="0" fillId="0" borderId="0" xfId="0" applyAlignment="1">
      <alignment horizontal="left" vertical="top" wrapText="1"/>
    </xf>
    <xf numFmtId="0" fontId="26" fillId="2" borderId="0" xfId="0" applyFont="1" applyFill="1" applyAlignment="1">
      <alignment horizontal="left" wrapText="1"/>
    </xf>
    <xf numFmtId="167" fontId="25" fillId="2" borderId="0" xfId="0" applyNumberFormat="1" applyFont="1" applyFill="1" applyAlignment="1">
      <alignment horizontal="right" wrapText="1"/>
    </xf>
    <xf numFmtId="167" fontId="26" fillId="2" borderId="0" xfId="0" applyNumberFormat="1" applyFont="1" applyFill="1" applyAlignment="1">
      <alignment horizontal="right" wrapText="1"/>
    </xf>
    <xf numFmtId="166" fontId="25" fillId="2" borderId="0" xfId="0" applyNumberFormat="1" applyFont="1" applyFill="1" applyAlignment="1">
      <alignment horizontal="right" wrapText="1"/>
    </xf>
    <xf numFmtId="168" fontId="26" fillId="2" borderId="0" xfId="0" applyNumberFormat="1" applyFont="1" applyFill="1" applyAlignment="1">
      <alignment horizontal="right" wrapText="1"/>
    </xf>
    <xf numFmtId="0" fontId="33" fillId="2" borderId="0" xfId="0" applyFont="1" applyFill="1" applyAlignment="1">
      <alignment horizontal="center" vertical="center" wrapText="1"/>
    </xf>
    <xf numFmtId="40" fontId="18" fillId="2" borderId="0" xfId="0" applyNumberFormat="1" applyFont="1" applyFill="1" applyAlignment="1">
      <alignment horizontal="right" wrapText="1"/>
    </xf>
    <xf numFmtId="40" fontId="15" fillId="0" borderId="0" xfId="0" applyNumberFormat="1" applyFont="1" applyAlignment="1">
      <alignment horizontal="right" wrapText="1"/>
    </xf>
    <xf numFmtId="40" fontId="15" fillId="3" borderId="3" xfId="0" applyNumberFormat="1" applyFont="1" applyFill="1" applyBorder="1" applyAlignment="1">
      <alignment horizontal="right" wrapText="1"/>
    </xf>
    <xf numFmtId="40" fontId="17" fillId="2" borderId="0" xfId="0" applyNumberFormat="1" applyFont="1" applyFill="1" applyAlignment="1">
      <alignment horizontal="right" wrapText="1"/>
    </xf>
    <xf numFmtId="40" fontId="17" fillId="0" borderId="0" xfId="0" applyNumberFormat="1" applyFont="1" applyAlignment="1">
      <alignment horizontal="right" wrapText="1"/>
    </xf>
    <xf numFmtId="40" fontId="15" fillId="3" borderId="0" xfId="0" applyNumberFormat="1" applyFont="1" applyFill="1" applyAlignment="1">
      <alignment horizontal="right" wrapText="1"/>
    </xf>
    <xf numFmtId="164" fontId="15" fillId="9" borderId="0" xfId="0" applyNumberFormat="1" applyFont="1" applyFill="1" applyAlignment="1">
      <alignment horizontal="right" wrapText="1"/>
    </xf>
    <xf numFmtId="40" fontId="15" fillId="9" borderId="0" xfId="0" applyNumberFormat="1" applyFont="1" applyFill="1" applyAlignment="1">
      <alignment horizontal="right" wrapText="1"/>
    </xf>
    <xf numFmtId="164" fontId="15" fillId="9" borderId="6" xfId="0" applyNumberFormat="1" applyFont="1" applyFill="1" applyBorder="1" applyAlignment="1">
      <alignment horizontal="right" wrapText="1"/>
    </xf>
    <xf numFmtId="165" fontId="15" fillId="9" borderId="6" xfId="0" applyNumberFormat="1" applyFont="1" applyFill="1" applyBorder="1" applyAlignment="1">
      <alignment horizontal="right" wrapText="1"/>
    </xf>
    <xf numFmtId="164" fontId="15" fillId="9" borderId="11" xfId="0" applyNumberFormat="1" applyFont="1" applyFill="1" applyBorder="1" applyAlignment="1">
      <alignment horizontal="right" wrapText="1"/>
    </xf>
    <xf numFmtId="40" fontId="15" fillId="9" borderId="13" xfId="0" applyNumberFormat="1" applyFont="1" applyFill="1" applyBorder="1" applyAlignment="1">
      <alignment horizontal="right" wrapText="1"/>
    </xf>
    <xf numFmtId="40" fontId="18" fillId="9" borderId="0" xfId="0" applyNumberFormat="1" applyFont="1" applyFill="1" applyAlignment="1">
      <alignment horizontal="right" wrapText="1"/>
    </xf>
    <xf numFmtId="164" fontId="13" fillId="9" borderId="0" xfId="0" applyNumberFormat="1" applyFont="1" applyFill="1" applyAlignment="1">
      <alignment horizontal="right" wrapText="1"/>
    </xf>
    <xf numFmtId="164" fontId="15" fillId="12" borderId="0" xfId="0" applyNumberFormat="1" applyFont="1" applyFill="1" applyAlignment="1">
      <alignment horizontal="right" wrapText="1"/>
    </xf>
    <xf numFmtId="165" fontId="15" fillId="12" borderId="0" xfId="0" applyNumberFormat="1" applyFont="1" applyFill="1" applyAlignment="1">
      <alignment horizontal="right" wrapText="1"/>
    </xf>
    <xf numFmtId="40" fontId="15" fillId="12" borderId="0" xfId="0" applyNumberFormat="1" applyFont="1" applyFill="1" applyAlignment="1">
      <alignment horizontal="right" wrapText="1"/>
    </xf>
    <xf numFmtId="167" fontId="25" fillId="9" borderId="0" xfId="1" applyNumberFormat="1" applyFont="1" applyFill="1" applyAlignment="1">
      <alignment horizontal="right" wrapText="1"/>
    </xf>
    <xf numFmtId="0" fontId="2" fillId="2" borderId="0" xfId="1" applyFont="1" applyFill="1" applyAlignment="1">
      <alignment horizontal="left" wrapText="1"/>
    </xf>
    <xf numFmtId="0" fontId="36" fillId="2" borderId="0" xfId="1" applyFont="1" applyFill="1" applyAlignment="1">
      <alignment horizontal="right" wrapText="1"/>
    </xf>
    <xf numFmtId="0" fontId="2" fillId="2" borderId="0" xfId="1" applyFont="1" applyFill="1" applyAlignment="1">
      <alignment horizontal="right" wrapText="1"/>
    </xf>
    <xf numFmtId="0" fontId="2" fillId="0" borderId="0" xfId="1" applyFont="1"/>
    <xf numFmtId="4" fontId="2" fillId="2" borderId="0" xfId="1" applyNumberFormat="1" applyFont="1" applyFill="1" applyAlignment="1">
      <alignment horizontal="right" wrapText="1"/>
    </xf>
    <xf numFmtId="164" fontId="36" fillId="2" borderId="0" xfId="1" applyNumberFormat="1" applyFont="1" applyFill="1" applyAlignment="1">
      <alignment horizontal="right" wrapText="1"/>
    </xf>
    <xf numFmtId="165" fontId="36" fillId="2" borderId="0" xfId="1" applyNumberFormat="1" applyFont="1" applyFill="1" applyAlignment="1">
      <alignment horizontal="right" wrapText="1"/>
    </xf>
    <xf numFmtId="165" fontId="2" fillId="2" borderId="0" xfId="1" applyNumberFormat="1" applyFont="1" applyFill="1" applyAlignment="1">
      <alignment horizontal="right" wrapText="1"/>
    </xf>
    <xf numFmtId="164" fontId="34" fillId="2" borderId="0" xfId="1" applyNumberFormat="1" applyFont="1" applyFill="1" applyAlignment="1">
      <alignment horizontal="right" wrapText="1"/>
    </xf>
    <xf numFmtId="164" fontId="2" fillId="2" borderId="0" xfId="1" applyNumberFormat="1" applyFont="1" applyFill="1" applyAlignment="1">
      <alignment horizontal="right" wrapText="1"/>
    </xf>
    <xf numFmtId="0" fontId="35" fillId="2" borderId="0" xfId="1" applyFont="1" applyFill="1" applyAlignment="1">
      <alignment horizontal="left" wrapText="1"/>
    </xf>
    <xf numFmtId="164" fontId="35" fillId="2" borderId="0" xfId="1" applyNumberFormat="1" applyFont="1" applyFill="1" applyAlignment="1">
      <alignment horizontal="right" wrapText="1"/>
    </xf>
    <xf numFmtId="0" fontId="37" fillId="2" borderId="0" xfId="0" applyFont="1" applyFill="1" applyAlignment="1">
      <alignment horizontal="center" vertical="center" wrapText="1"/>
    </xf>
    <xf numFmtId="0" fontId="2" fillId="2" borderId="0" xfId="0" applyFont="1" applyFill="1" applyAlignment="1">
      <alignment horizontal="right" vertical="center" wrapText="1"/>
    </xf>
    <xf numFmtId="164" fontId="36" fillId="9" borderId="0" xfId="1" applyNumberFormat="1" applyFont="1" applyFill="1" applyAlignment="1">
      <alignment horizontal="right" wrapText="1"/>
    </xf>
    <xf numFmtId="164" fontId="38" fillId="2" borderId="0" xfId="1" applyNumberFormat="1" applyFont="1" applyFill="1" applyAlignment="1">
      <alignment horizontal="right" wrapText="1"/>
    </xf>
    <xf numFmtId="164" fontId="39" fillId="2" borderId="0" xfId="1" applyNumberFormat="1" applyFont="1" applyFill="1" applyAlignment="1">
      <alignment horizontal="right" wrapText="1"/>
    </xf>
    <xf numFmtId="164" fontId="36" fillId="7" borderId="0" xfId="1" applyNumberFormat="1" applyFont="1" applyFill="1" applyAlignment="1">
      <alignment horizontal="right" wrapText="1"/>
    </xf>
    <xf numFmtId="164" fontId="38" fillId="9" borderId="0" xfId="1" applyNumberFormat="1" applyFont="1" applyFill="1" applyAlignment="1">
      <alignment horizontal="right" wrapText="1"/>
    </xf>
    <xf numFmtId="0" fontId="2" fillId="11" borderId="0" xfId="1" applyFont="1" applyFill="1" applyAlignment="1">
      <alignment horizontal="left" wrapText="1"/>
    </xf>
    <xf numFmtId="164" fontId="36" fillId="11" borderId="0" xfId="1" applyNumberFormat="1" applyFont="1" applyFill="1" applyAlignment="1">
      <alignment horizontal="right" wrapText="1"/>
    </xf>
    <xf numFmtId="4" fontId="2" fillId="11" borderId="0" xfId="1" applyNumberFormat="1" applyFont="1" applyFill="1" applyAlignment="1">
      <alignment horizontal="right" wrapText="1"/>
    </xf>
    <xf numFmtId="164" fontId="35" fillId="9" borderId="0" xfId="1" applyNumberFormat="1" applyFont="1" applyFill="1" applyAlignment="1">
      <alignment horizontal="right" wrapText="1"/>
    </xf>
    <xf numFmtId="40" fontId="2" fillId="2" borderId="0" xfId="1" applyNumberFormat="1" applyFont="1" applyFill="1" applyAlignment="1">
      <alignment horizontal="right" wrapText="1"/>
    </xf>
    <xf numFmtId="167" fontId="25" fillId="11" borderId="0" xfId="0" applyNumberFormat="1" applyFont="1" applyFill="1" applyAlignment="1">
      <alignment horizontal="right" wrapText="1"/>
    </xf>
    <xf numFmtId="0" fontId="2" fillId="2" borderId="0" xfId="0" applyFont="1" applyFill="1" applyAlignment="1">
      <alignment horizontal="right" wrapText="1"/>
    </xf>
    <xf numFmtId="164" fontId="2" fillId="2" borderId="0" xfId="0" applyNumberFormat="1" applyFont="1" applyFill="1" applyAlignment="1">
      <alignment horizontal="right" wrapText="1"/>
    </xf>
    <xf numFmtId="164" fontId="35" fillId="2" borderId="0" xfId="0" applyNumberFormat="1" applyFont="1" applyFill="1" applyAlignment="1">
      <alignment horizontal="right" wrapText="1"/>
    </xf>
    <xf numFmtId="165" fontId="35" fillId="2" borderId="0" xfId="0" applyNumberFormat="1" applyFont="1" applyFill="1" applyAlignment="1">
      <alignment horizontal="right" wrapText="1"/>
    </xf>
    <xf numFmtId="164" fontId="34" fillId="2" borderId="0" xfId="0" applyNumberFormat="1" applyFont="1" applyFill="1" applyAlignment="1">
      <alignment horizontal="right" wrapText="1"/>
    </xf>
    <xf numFmtId="164" fontId="35" fillId="9" borderId="0" xfId="0" applyNumberFormat="1" applyFont="1" applyFill="1" applyAlignment="1">
      <alignment horizontal="right" wrapText="1"/>
    </xf>
    <xf numFmtId="164" fontId="36" fillId="2" borderId="0" xfId="0" applyNumberFormat="1" applyFont="1" applyFill="1" applyAlignment="1">
      <alignment horizontal="right" wrapText="1"/>
    </xf>
    <xf numFmtId="165" fontId="36" fillId="2" borderId="0" xfId="0" applyNumberFormat="1" applyFont="1" applyFill="1" applyAlignment="1">
      <alignment horizontal="right" wrapText="1"/>
    </xf>
    <xf numFmtId="164" fontId="36" fillId="9" borderId="0" xfId="0" applyNumberFormat="1" applyFont="1" applyFill="1" applyAlignment="1">
      <alignment horizontal="right" wrapText="1"/>
    </xf>
    <xf numFmtId="165" fontId="36" fillId="9" borderId="0" xfId="0" applyNumberFormat="1" applyFont="1" applyFill="1" applyAlignment="1">
      <alignment horizontal="right" wrapText="1"/>
    </xf>
    <xf numFmtId="164" fontId="38" fillId="9" borderId="0" xfId="0" applyNumberFormat="1" applyFont="1" applyFill="1" applyAlignment="1">
      <alignment horizontal="right" wrapText="1"/>
    </xf>
    <xf numFmtId="165" fontId="38" fillId="9" borderId="0" xfId="0" applyNumberFormat="1" applyFont="1" applyFill="1" applyAlignment="1">
      <alignment horizontal="right" wrapText="1"/>
    </xf>
    <xf numFmtId="164" fontId="38" fillId="2" borderId="0" xfId="0" applyNumberFormat="1" applyFont="1" applyFill="1" applyAlignment="1">
      <alignment horizontal="right" wrapText="1"/>
    </xf>
    <xf numFmtId="40" fontId="36" fillId="2" borderId="0" xfId="0" applyNumberFormat="1" applyFont="1" applyFill="1" applyAlignment="1">
      <alignment horizontal="right" wrapText="1"/>
    </xf>
    <xf numFmtId="40" fontId="2" fillId="2" borderId="0" xfId="0" applyNumberFormat="1" applyFont="1" applyFill="1" applyAlignment="1">
      <alignment horizontal="right" wrapText="1"/>
    </xf>
    <xf numFmtId="40" fontId="36" fillId="9" borderId="0" xfId="0" applyNumberFormat="1" applyFont="1" applyFill="1" applyAlignment="1">
      <alignment horizontal="right" wrapText="1"/>
    </xf>
    <xf numFmtId="0" fontId="36" fillId="2" borderId="0" xfId="0" applyFont="1" applyFill="1" applyAlignment="1">
      <alignment horizontal="right" wrapText="1"/>
    </xf>
    <xf numFmtId="164" fontId="36" fillId="8" borderId="0" xfId="0" applyNumberFormat="1" applyFont="1" applyFill="1" applyAlignment="1">
      <alignment horizontal="right" wrapText="1"/>
    </xf>
    <xf numFmtId="168" fontId="38" fillId="2" borderId="0" xfId="0" applyNumberFormat="1" applyFont="1" applyFill="1" applyAlignment="1">
      <alignment horizontal="right" wrapText="1"/>
    </xf>
    <xf numFmtId="0" fontId="2" fillId="2" borderId="0" xfId="0" applyFont="1" applyFill="1" applyAlignment="1">
      <alignment horizontal="left" wrapText="1"/>
    </xf>
    <xf numFmtId="0" fontId="35" fillId="9" borderId="0" xfId="0" applyFont="1" applyFill="1" applyAlignment="1">
      <alignment horizontal="left" wrapText="1"/>
    </xf>
    <xf numFmtId="0" fontId="35" fillId="2" borderId="0" xfId="0" applyFont="1" applyFill="1" applyAlignment="1">
      <alignment horizontal="left" wrapText="1"/>
    </xf>
    <xf numFmtId="40" fontId="35" fillId="2" borderId="0" xfId="0" applyNumberFormat="1" applyFont="1" applyFill="1" applyAlignment="1">
      <alignment horizontal="right" wrapText="1"/>
    </xf>
    <xf numFmtId="40" fontId="38" fillId="2" borderId="0" xfId="0" applyNumberFormat="1" applyFont="1" applyFill="1" applyAlignment="1">
      <alignment horizontal="right" wrapText="1"/>
    </xf>
    <xf numFmtId="164" fontId="38" fillId="10" borderId="0" xfId="0" applyNumberFormat="1" applyFont="1" applyFill="1" applyAlignment="1">
      <alignment horizontal="right" wrapText="1"/>
    </xf>
    <xf numFmtId="0" fontId="9" fillId="0" borderId="0" xfId="0" applyFont="1" applyAlignment="1">
      <alignment vertical="top" wrapText="1"/>
    </xf>
    <xf numFmtId="164" fontId="14" fillId="0" borderId="11" xfId="0" applyNumberFormat="1" applyFont="1" applyBorder="1" applyAlignment="1">
      <alignment horizontal="right" wrapText="1"/>
    </xf>
    <xf numFmtId="164" fontId="14" fillId="6" borderId="15" xfId="0" applyNumberFormat="1" applyFont="1" applyFill="1" applyBorder="1" applyAlignment="1">
      <alignment horizontal="right" wrapText="1"/>
    </xf>
    <xf numFmtId="164" fontId="14" fillId="6" borderId="14" xfId="0" applyNumberFormat="1" applyFont="1" applyFill="1" applyBorder="1" applyAlignment="1">
      <alignment horizontal="right" wrapText="1"/>
    </xf>
    <xf numFmtId="164" fontId="14" fillId="6" borderId="16" xfId="0" applyNumberFormat="1" applyFont="1" applyFill="1" applyBorder="1" applyAlignment="1">
      <alignment horizontal="right" wrapText="1"/>
    </xf>
    <xf numFmtId="168" fontId="26" fillId="0" borderId="0" xfId="1" applyNumberFormat="1" applyFont="1" applyAlignment="1">
      <alignment horizontal="right" wrapText="1"/>
    </xf>
    <xf numFmtId="168" fontId="35" fillId="13" borderId="0" xfId="1" applyNumberFormat="1" applyFont="1" applyFill="1" applyAlignment="1">
      <alignment horizontal="right" wrapText="1"/>
    </xf>
    <xf numFmtId="0" fontId="35" fillId="11" borderId="0" xfId="1" applyFont="1" applyFill="1" applyAlignment="1">
      <alignment horizontal="left" wrapText="1"/>
    </xf>
    <xf numFmtId="164" fontId="35" fillId="11" borderId="0" xfId="1" applyNumberFormat="1" applyFont="1" applyFill="1" applyAlignment="1">
      <alignment horizontal="right" wrapText="1"/>
    </xf>
    <xf numFmtId="0" fontId="2" fillId="11" borderId="0" xfId="0" applyFont="1" applyFill="1" applyAlignment="1">
      <alignment horizontal="left" wrapText="1"/>
    </xf>
    <xf numFmtId="164" fontId="2" fillId="11" borderId="0" xfId="0" applyNumberFormat="1" applyFont="1" applyFill="1" applyAlignment="1">
      <alignment horizontal="right" wrapText="1"/>
    </xf>
    <xf numFmtId="165" fontId="36" fillId="11" borderId="0" xfId="0" applyNumberFormat="1" applyFont="1" applyFill="1" applyAlignment="1">
      <alignment horizontal="right" wrapText="1"/>
    </xf>
    <xf numFmtId="164" fontId="36" fillId="11" borderId="0" xfId="0" applyNumberFormat="1" applyFont="1" applyFill="1" applyAlignment="1">
      <alignment horizontal="right" wrapText="1"/>
    </xf>
    <xf numFmtId="165" fontId="36" fillId="14" borderId="0" xfId="0" applyNumberFormat="1" applyFont="1" applyFill="1" applyAlignment="1">
      <alignment horizontal="right" wrapText="1"/>
    </xf>
    <xf numFmtId="164" fontId="38" fillId="11" borderId="0" xfId="0" applyNumberFormat="1" applyFont="1" applyFill="1" applyAlignment="1">
      <alignment horizontal="right" wrapText="1"/>
    </xf>
    <xf numFmtId="168" fontId="38" fillId="13" borderId="0" xfId="0" applyNumberFormat="1" applyFont="1" applyFill="1" applyAlignment="1">
      <alignment horizontal="right" wrapText="1"/>
    </xf>
    <xf numFmtId="0" fontId="40" fillId="11" borderId="0" xfId="1" applyFont="1" applyFill="1" applyAlignment="1">
      <alignment horizontal="center" vertical="center"/>
    </xf>
    <xf numFmtId="0" fontId="40" fillId="11" borderId="0" xfId="1" applyFont="1" applyFill="1"/>
    <xf numFmtId="0" fontId="13" fillId="12" borderId="0" xfId="0" applyFont="1" applyFill="1" applyAlignment="1">
      <alignment horizontal="left" wrapText="1"/>
    </xf>
    <xf numFmtId="0" fontId="13" fillId="9" borderId="5" xfId="0" applyFont="1" applyFill="1" applyBorder="1" applyAlignment="1">
      <alignment horizontal="left" wrapText="1"/>
    </xf>
    <xf numFmtId="0" fontId="13" fillId="9" borderId="10" xfId="0" applyFont="1" applyFill="1" applyBorder="1" applyAlignment="1">
      <alignment horizontal="left" wrapText="1"/>
    </xf>
    <xf numFmtId="0" fontId="13" fillId="9" borderId="8" xfId="0" applyFont="1" applyFill="1" applyBorder="1" applyAlignment="1">
      <alignment horizontal="left" wrapText="1"/>
    </xf>
    <xf numFmtId="0" fontId="9" fillId="12" borderId="0" xfId="0" applyFont="1" applyFill="1" applyAlignment="1">
      <alignment horizontal="center"/>
    </xf>
    <xf numFmtId="0" fontId="9" fillId="0" borderId="0" xfId="0" applyFont="1" applyAlignment="1">
      <alignment horizontal="center" wrapText="1"/>
    </xf>
    <xf numFmtId="0" fontId="11" fillId="4" borderId="0" xfId="0" applyFont="1" applyFill="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28" fillId="0" borderId="0" xfId="0" applyFont="1" applyAlignment="1">
      <alignment horizontal="center"/>
    </xf>
    <xf numFmtId="0" fontId="9" fillId="0" borderId="0" xfId="0" applyFont="1" applyAlignment="1">
      <alignment horizontal="center"/>
    </xf>
    <xf numFmtId="0" fontId="22" fillId="2" borderId="0" xfId="0" applyFont="1" applyFill="1" applyAlignment="1">
      <alignment horizontal="center"/>
    </xf>
    <xf numFmtId="0" fontId="21" fillId="5" borderId="0" xfId="0" applyFont="1" applyFill="1" applyAlignment="1">
      <alignment horizontal="center" vertical="center"/>
    </xf>
    <xf numFmtId="0" fontId="29" fillId="0" borderId="1" xfId="0" applyFont="1" applyBorder="1" applyAlignment="1">
      <alignment horizontal="center"/>
    </xf>
    <xf numFmtId="0" fontId="29" fillId="3" borderId="1" xfId="0" applyFont="1" applyFill="1" applyBorder="1" applyAlignment="1">
      <alignment horizontal="center"/>
    </xf>
    <xf numFmtId="0" fontId="23" fillId="2" borderId="0" xfId="0" applyFont="1" applyFill="1" applyAlignment="1">
      <alignment horizontal="center"/>
    </xf>
    <xf numFmtId="0" fontId="20" fillId="13" borderId="0" xfId="1" applyFill="1" applyAlignment="1">
      <alignment horizontal="center" vertical="top" wrapText="1"/>
    </xf>
    <xf numFmtId="0" fontId="20" fillId="0" borderId="0" xfId="0" applyFont="1" applyAlignment="1">
      <alignment horizontal="center" vertical="top" wrapText="1"/>
    </xf>
    <xf numFmtId="0" fontId="20" fillId="8" borderId="0" xfId="0" applyFont="1" applyFill="1" applyAlignment="1">
      <alignment horizontal="center" vertical="top" wrapText="1"/>
    </xf>
    <xf numFmtId="0" fontId="35" fillId="4"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0" fillId="5" borderId="0" xfId="0" applyFont="1" applyFill="1" applyAlignment="1">
      <alignment horizontal="center" vertical="center" wrapText="1"/>
    </xf>
    <xf numFmtId="0" fontId="4" fillId="5" borderId="0" xfId="0" applyFont="1" applyFill="1" applyAlignment="1">
      <alignment horizontal="center" vertical="center" wrapText="1"/>
    </xf>
    <xf numFmtId="0" fontId="22" fillId="2" borderId="0" xfId="0" applyFont="1" applyFill="1" applyAlignment="1">
      <alignment horizontal="center" vertical="center"/>
    </xf>
    <xf numFmtId="0" fontId="21" fillId="3" borderId="0" xfId="0" applyFont="1" applyFill="1" applyAlignment="1">
      <alignment horizontal="center" vertical="center"/>
    </xf>
    <xf numFmtId="0" fontId="23" fillId="2" borderId="0" xfId="0" applyFont="1" applyFill="1" applyAlignment="1">
      <alignment horizontal="center" vertical="center"/>
    </xf>
    <xf numFmtId="0" fontId="6" fillId="2" borderId="0" xfId="0" applyFont="1" applyFill="1" applyAlignment="1">
      <alignment horizontal="center" vertical="top" wrapText="1"/>
    </xf>
    <xf numFmtId="0" fontId="32" fillId="2" borderId="0" xfId="0" applyFont="1" applyFill="1" applyAlignment="1">
      <alignment horizontal="center"/>
    </xf>
    <xf numFmtId="0" fontId="30" fillId="2" borderId="0" xfId="0" applyFont="1" applyFill="1" applyAlignment="1">
      <alignment horizontal="center"/>
    </xf>
    <xf numFmtId="164" fontId="18" fillId="12" borderId="0" xfId="0" applyNumberFormat="1" applyFont="1" applyFill="1" applyAlignment="1">
      <alignment horizontal="right" wrapText="1"/>
    </xf>
    <xf numFmtId="164" fontId="9" fillId="9" borderId="0" xfId="0" applyNumberFormat="1" applyFont="1" applyFill="1" applyAlignment="1">
      <alignment horizontal="right" wrapText="1"/>
    </xf>
    <xf numFmtId="164" fontId="17" fillId="9" borderId="0" xfId="0" applyNumberFormat="1" applyFont="1" applyFill="1" applyAlignment="1">
      <alignment horizontal="right" wrapText="1"/>
    </xf>
    <xf numFmtId="0" fontId="41" fillId="12" borderId="0" xfId="0" applyFont="1" applyFill="1"/>
    <xf numFmtId="0" fontId="41" fillId="9" borderId="0" xfId="0" applyFont="1" applyFill="1"/>
    <xf numFmtId="0" fontId="41" fillId="6" borderId="0" xfId="0" applyFont="1" applyFill="1"/>
    <xf numFmtId="164" fontId="42" fillId="9" borderId="0" xfId="1" applyNumberFormat="1" applyFont="1" applyFill="1" applyAlignment="1">
      <alignment horizontal="right" wrapText="1"/>
    </xf>
    <xf numFmtId="0" fontId="2" fillId="0" borderId="0" xfId="1" applyFont="1" applyFill="1" applyAlignment="1">
      <alignment horizontal="left" wrapText="1"/>
    </xf>
    <xf numFmtId="164" fontId="36" fillId="0" borderId="0" xfId="1" applyNumberFormat="1" applyFont="1" applyFill="1" applyAlignment="1">
      <alignment horizontal="right" wrapText="1"/>
    </xf>
    <xf numFmtId="164" fontId="34" fillId="0" borderId="0" xfId="1" applyNumberFormat="1" applyFont="1" applyFill="1" applyAlignment="1">
      <alignment horizontal="right" wrapText="1"/>
    </xf>
    <xf numFmtId="0" fontId="43" fillId="2" borderId="0" xfId="1" applyFont="1" applyFill="1" applyAlignment="1">
      <alignment horizontal="left" wrapText="1"/>
    </xf>
    <xf numFmtId="0" fontId="13" fillId="11" borderId="0" xfId="0" applyFont="1" applyFill="1" applyAlignment="1">
      <alignment horizontal="left" wrapText="1"/>
    </xf>
    <xf numFmtId="0" fontId="13" fillId="13" borderId="0" xfId="0" applyFont="1" applyFill="1" applyAlignment="1">
      <alignment horizontal="left" wrapText="1"/>
    </xf>
    <xf numFmtId="0" fontId="20" fillId="8" borderId="0" xfId="0" applyFont="1" applyFill="1" applyAlignment="1">
      <alignment horizontal="center" vertical="center" wrapText="1"/>
    </xf>
    <xf numFmtId="0" fontId="13" fillId="2" borderId="0" xfId="0" applyFont="1" applyFill="1" applyBorder="1" applyAlignment="1">
      <alignment horizontal="left" wrapText="1" indent="2"/>
    </xf>
    <xf numFmtId="164" fontId="44" fillId="11" borderId="0" xfId="1" applyNumberFormat="1" applyFont="1" applyFill="1" applyAlignment="1">
      <alignment horizontal="left" wrapText="1"/>
    </xf>
    <xf numFmtId="0" fontId="41" fillId="11" borderId="0" xfId="0" applyFont="1" applyFill="1"/>
    <xf numFmtId="0" fontId="43" fillId="2" borderId="0" xfId="0" applyFont="1" applyFill="1" applyAlignment="1">
      <alignment horizontal="left" wrapText="1"/>
    </xf>
    <xf numFmtId="0" fontId="41" fillId="0" borderId="0" xfId="0" applyFont="1"/>
    <xf numFmtId="0" fontId="45" fillId="2" borderId="0" xfId="0" applyFont="1" applyFill="1" applyAlignment="1">
      <alignment horizontal="left" wrapText="1"/>
    </xf>
    <xf numFmtId="164" fontId="36" fillId="0" borderId="0" xfId="0" applyNumberFormat="1" applyFont="1" applyFill="1" applyAlignment="1">
      <alignment horizontal="right" wrapText="1"/>
    </xf>
    <xf numFmtId="164" fontId="35" fillId="0" borderId="0" xfId="0" applyNumberFormat="1" applyFont="1" applyFill="1" applyAlignment="1">
      <alignment horizontal="right" wrapText="1"/>
    </xf>
    <xf numFmtId="167" fontId="25" fillId="0" borderId="0" xfId="0" applyNumberFormat="1" applyFont="1" applyFill="1" applyAlignment="1">
      <alignment horizontal="right" wrapText="1"/>
    </xf>
    <xf numFmtId="0" fontId="0" fillId="0" borderId="0" xfId="0" applyFill="1"/>
    <xf numFmtId="165" fontId="36" fillId="0" borderId="0" xfId="0" applyNumberFormat="1" applyFont="1" applyFill="1" applyAlignment="1">
      <alignment horizontal="right" wrapText="1"/>
    </xf>
    <xf numFmtId="164" fontId="1" fillId="0" borderId="0" xfId="0" applyNumberFormat="1" applyFont="1" applyFill="1" applyAlignment="1">
      <alignment horizontal="right" wrapText="1"/>
    </xf>
    <xf numFmtId="0" fontId="14" fillId="2" borderId="0" xfId="0" applyFont="1" applyFill="1" applyAlignment="1">
      <alignment horizontal="left" wrapText="1" indent="2"/>
    </xf>
    <xf numFmtId="0" fontId="1" fillId="2" borderId="0" xfId="0" applyFont="1" applyFill="1" applyAlignment="1">
      <alignment horizontal="left" wrapText="1"/>
    </xf>
    <xf numFmtId="0" fontId="35" fillId="11" borderId="0" xfId="0" applyFont="1" applyFill="1" applyAlignment="1">
      <alignment horizontal="left" wrapText="1"/>
    </xf>
    <xf numFmtId="0" fontId="20" fillId="0" borderId="0" xfId="1" applyFill="1" applyAlignment="1">
      <alignment horizontal="center" vertical="top" wrapText="1"/>
    </xf>
    <xf numFmtId="0" fontId="2" fillId="2" borderId="2" xfId="0" applyFont="1" applyFill="1" applyBorder="1" applyAlignment="1">
      <alignment horizontal="left" wrapText="1"/>
    </xf>
    <xf numFmtId="0" fontId="2" fillId="2" borderId="3" xfId="0" applyFont="1" applyFill="1" applyBorder="1" applyAlignment="1">
      <alignment horizontal="right" wrapText="1"/>
    </xf>
    <xf numFmtId="0" fontId="2" fillId="2" borderId="4" xfId="0" applyFont="1" applyFill="1" applyBorder="1" applyAlignment="1">
      <alignment horizontal="right" wrapText="1"/>
    </xf>
    <xf numFmtId="0" fontId="35" fillId="2" borderId="10" xfId="0" applyFont="1" applyFill="1" applyBorder="1" applyAlignment="1">
      <alignment horizontal="left" wrapText="1"/>
    </xf>
    <xf numFmtId="40" fontId="38" fillId="2" borderId="11" xfId="0" applyNumberFormat="1" applyFont="1" applyFill="1" applyBorder="1" applyAlignment="1">
      <alignment horizontal="right" wrapText="1"/>
    </xf>
    <xf numFmtId="40" fontId="38" fillId="2" borderId="12" xfId="0" applyNumberFormat="1" applyFont="1" applyFill="1" applyBorder="1" applyAlignment="1">
      <alignment horizontal="right" wrapText="1"/>
    </xf>
    <xf numFmtId="40" fontId="38" fillId="15" borderId="11" xfId="0" applyNumberFormat="1" applyFont="1" applyFill="1" applyBorder="1" applyAlignment="1">
      <alignment horizontal="right" wrapText="1"/>
    </xf>
  </cellXfs>
  <cellStyles count="2">
    <cellStyle name="Normal" xfId="0" builtinId="0"/>
    <cellStyle name="Normal 2" xfId="1" xr:uid="{F1C94F25-1632-43ED-B734-55D5B6D6C63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190500</xdr:colOff>
      <xdr:row>110</xdr:row>
      <xdr:rowOff>0</xdr:rowOff>
    </xdr:from>
    <xdr:to>
      <xdr:col>11</xdr:col>
      <xdr:colOff>1235075</xdr:colOff>
      <xdr:row>117</xdr:row>
      <xdr:rowOff>9525</xdr:rowOff>
    </xdr:to>
    <xdr:sp macro="" textlink="">
      <xdr:nvSpPr>
        <xdr:cNvPr id="2" name="TextBox 1">
          <a:extLst>
            <a:ext uri="{FF2B5EF4-FFF2-40B4-BE49-F238E27FC236}">
              <a16:creationId xmlns:a16="http://schemas.microsoft.com/office/drawing/2014/main" id="{4CDE3139-0D90-4B96-A8C2-34F19A536A01}"/>
            </a:ext>
          </a:extLst>
        </xdr:cNvPr>
        <xdr:cNvSpPr txBox="1"/>
      </xdr:nvSpPr>
      <xdr:spPr>
        <a:xfrm>
          <a:off x="12792075" y="18392775"/>
          <a:ext cx="2016125" cy="1076325"/>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Represents an Open Requisition.  When this is flipped to a PO, the amount will move to the Encubrance Column</a:t>
          </a:r>
        </a:p>
      </xdr:txBody>
    </xdr:sp>
    <xdr:clientData/>
  </xdr:twoCellAnchor>
  <xdr:twoCellAnchor>
    <xdr:from>
      <xdr:col>7</xdr:col>
      <xdr:colOff>23812</xdr:colOff>
      <xdr:row>110</xdr:row>
      <xdr:rowOff>104775</xdr:rowOff>
    </xdr:from>
    <xdr:to>
      <xdr:col>10</xdr:col>
      <xdr:colOff>200025</xdr:colOff>
      <xdr:row>111</xdr:row>
      <xdr:rowOff>76200</xdr:rowOff>
    </xdr:to>
    <xdr:cxnSp macro="">
      <xdr:nvCxnSpPr>
        <xdr:cNvPr id="4" name="Straight Arrow Connector 3">
          <a:extLst>
            <a:ext uri="{FF2B5EF4-FFF2-40B4-BE49-F238E27FC236}">
              <a16:creationId xmlns:a16="http://schemas.microsoft.com/office/drawing/2014/main" id="{FAD40FD8-F348-4B1B-C056-5285BD50DA8F}"/>
            </a:ext>
          </a:extLst>
        </xdr:cNvPr>
        <xdr:cNvCxnSpPr/>
      </xdr:nvCxnSpPr>
      <xdr:spPr>
        <a:xfrm flipH="1">
          <a:off x="10086975" y="19078575"/>
          <a:ext cx="3971925" cy="128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71438</xdr:colOff>
      <xdr:row>126</xdr:row>
      <xdr:rowOff>133351</xdr:rowOff>
    </xdr:from>
    <xdr:to>
      <xdr:col>11</xdr:col>
      <xdr:colOff>1247775</xdr:colOff>
      <xdr:row>129</xdr:row>
      <xdr:rowOff>95249</xdr:rowOff>
    </xdr:to>
    <xdr:sp macro="" textlink="">
      <xdr:nvSpPr>
        <xdr:cNvPr id="5" name="TextBox 4">
          <a:extLst>
            <a:ext uri="{FF2B5EF4-FFF2-40B4-BE49-F238E27FC236}">
              <a16:creationId xmlns:a16="http://schemas.microsoft.com/office/drawing/2014/main" id="{5019CC59-D2FF-6051-888C-6288421750A6}"/>
            </a:ext>
          </a:extLst>
        </xdr:cNvPr>
        <xdr:cNvSpPr txBox="1"/>
      </xdr:nvSpPr>
      <xdr:spPr>
        <a:xfrm>
          <a:off x="13577888" y="21550314"/>
          <a:ext cx="2219325" cy="43338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This represents what is</a:t>
          </a:r>
          <a:r>
            <a:rPr lang="en-US" sz="900" baseline="0"/>
            <a:t> available to spend in Operating (objects 4-14)</a:t>
          </a:r>
          <a:endParaRPr lang="en-US" sz="900"/>
        </a:p>
      </xdr:txBody>
    </xdr:sp>
    <xdr:clientData/>
  </xdr:twoCellAnchor>
  <xdr:twoCellAnchor>
    <xdr:from>
      <xdr:col>8</xdr:col>
      <xdr:colOff>1962150</xdr:colOff>
      <xdr:row>129</xdr:row>
      <xdr:rowOff>38100</xdr:rowOff>
    </xdr:from>
    <xdr:to>
      <xdr:col>10</xdr:col>
      <xdr:colOff>47625</xdr:colOff>
      <xdr:row>129</xdr:row>
      <xdr:rowOff>147638</xdr:rowOff>
    </xdr:to>
    <xdr:cxnSp macro="">
      <xdr:nvCxnSpPr>
        <xdr:cNvPr id="7" name="Straight Arrow Connector 6">
          <a:extLst>
            <a:ext uri="{FF2B5EF4-FFF2-40B4-BE49-F238E27FC236}">
              <a16:creationId xmlns:a16="http://schemas.microsoft.com/office/drawing/2014/main" id="{3040451D-5A60-75B2-0199-26860A71A8E9}"/>
            </a:ext>
          </a:extLst>
        </xdr:cNvPr>
        <xdr:cNvCxnSpPr/>
      </xdr:nvCxnSpPr>
      <xdr:spPr>
        <a:xfrm flipH="1">
          <a:off x="13382625" y="21926550"/>
          <a:ext cx="171450" cy="109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75</xdr:row>
      <xdr:rowOff>23813</xdr:rowOff>
    </xdr:from>
    <xdr:to>
      <xdr:col>11</xdr:col>
      <xdr:colOff>723900</xdr:colOff>
      <xdr:row>79</xdr:row>
      <xdr:rowOff>66675</xdr:rowOff>
    </xdr:to>
    <xdr:sp macro="" textlink="">
      <xdr:nvSpPr>
        <xdr:cNvPr id="8" name="TextBox 7">
          <a:extLst>
            <a:ext uri="{FF2B5EF4-FFF2-40B4-BE49-F238E27FC236}">
              <a16:creationId xmlns:a16="http://schemas.microsoft.com/office/drawing/2014/main" id="{B48C6715-BC2D-677D-A6BF-847C58B85A4A}"/>
            </a:ext>
          </a:extLst>
        </xdr:cNvPr>
        <xdr:cNvSpPr txBox="1"/>
      </xdr:nvSpPr>
      <xdr:spPr>
        <a:xfrm>
          <a:off x="12801600" y="13082588"/>
          <a:ext cx="1495425" cy="652462"/>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represents an open Purchase Order</a:t>
          </a:r>
        </a:p>
      </xdr:txBody>
    </xdr:sp>
    <xdr:clientData/>
  </xdr:twoCellAnchor>
  <xdr:twoCellAnchor>
    <xdr:from>
      <xdr:col>7</xdr:col>
      <xdr:colOff>1347787</xdr:colOff>
      <xdr:row>76</xdr:row>
      <xdr:rowOff>0</xdr:rowOff>
    </xdr:from>
    <xdr:to>
      <xdr:col>10</xdr:col>
      <xdr:colOff>171450</xdr:colOff>
      <xdr:row>76</xdr:row>
      <xdr:rowOff>90487</xdr:rowOff>
    </xdr:to>
    <xdr:cxnSp macro="">
      <xdr:nvCxnSpPr>
        <xdr:cNvPr id="10" name="Straight Arrow Connector 9">
          <a:extLst>
            <a:ext uri="{FF2B5EF4-FFF2-40B4-BE49-F238E27FC236}">
              <a16:creationId xmlns:a16="http://schemas.microsoft.com/office/drawing/2014/main" id="{A155A772-2ECC-E1B4-F06A-0D7D86F82C14}"/>
            </a:ext>
          </a:extLst>
        </xdr:cNvPr>
        <xdr:cNvCxnSpPr/>
      </xdr:nvCxnSpPr>
      <xdr:spPr>
        <a:xfrm flipH="1">
          <a:off x="11410950" y="13558838"/>
          <a:ext cx="2266950" cy="904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138112</xdr:colOff>
      <xdr:row>131</xdr:row>
      <xdr:rowOff>80963</xdr:rowOff>
    </xdr:from>
    <xdr:to>
      <xdr:col>11</xdr:col>
      <xdr:colOff>1314449</xdr:colOff>
      <xdr:row>133</xdr:row>
      <xdr:rowOff>185735</xdr:rowOff>
    </xdr:to>
    <xdr:sp macro="" textlink="">
      <xdr:nvSpPr>
        <xdr:cNvPr id="11" name="TextBox 10">
          <a:extLst>
            <a:ext uri="{FF2B5EF4-FFF2-40B4-BE49-F238E27FC236}">
              <a16:creationId xmlns:a16="http://schemas.microsoft.com/office/drawing/2014/main" id="{97DEC377-9A06-4429-BCF4-24A2D9963A08}"/>
            </a:ext>
          </a:extLst>
        </xdr:cNvPr>
        <xdr:cNvSpPr txBox="1"/>
      </xdr:nvSpPr>
      <xdr:spPr>
        <a:xfrm>
          <a:off x="13644562" y="22283738"/>
          <a:ext cx="2219325" cy="433385"/>
        </a:xfrm>
        <a:prstGeom prst="rect">
          <a:avLst/>
        </a:prstGeom>
        <a:solidFill>
          <a:schemeClr val="lt1"/>
        </a:solidFill>
        <a:ln w="9525" cmpd="sng">
          <a:solidFill>
            <a:schemeClr val="tx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This represents what is</a:t>
          </a:r>
          <a:r>
            <a:rPr lang="en-US" sz="900" baseline="0"/>
            <a:t> available to spend in objects 3-14</a:t>
          </a:r>
          <a:endParaRPr lang="en-US" sz="900"/>
        </a:p>
      </xdr:txBody>
    </xdr:sp>
    <xdr:clientData/>
  </xdr:twoCellAnchor>
  <xdr:twoCellAnchor>
    <xdr:from>
      <xdr:col>10</xdr:col>
      <xdr:colOff>138112</xdr:colOff>
      <xdr:row>131</xdr:row>
      <xdr:rowOff>80963</xdr:rowOff>
    </xdr:from>
    <xdr:to>
      <xdr:col>10</xdr:col>
      <xdr:colOff>309562</xdr:colOff>
      <xdr:row>132</xdr:row>
      <xdr:rowOff>33338</xdr:rowOff>
    </xdr:to>
    <xdr:cxnSp macro="">
      <xdr:nvCxnSpPr>
        <xdr:cNvPr id="13" name="Straight Arrow Connector 12">
          <a:extLst>
            <a:ext uri="{FF2B5EF4-FFF2-40B4-BE49-F238E27FC236}">
              <a16:creationId xmlns:a16="http://schemas.microsoft.com/office/drawing/2014/main" id="{9C929F91-0582-4705-A96E-5D0CE7C0128E}"/>
            </a:ext>
          </a:extLst>
        </xdr:cNvPr>
        <xdr:cNvCxnSpPr/>
      </xdr:nvCxnSpPr>
      <xdr:spPr>
        <a:xfrm flipH="1">
          <a:off x="13644562" y="22283738"/>
          <a:ext cx="171450" cy="109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442913</xdr:colOff>
      <xdr:row>27</xdr:row>
      <xdr:rowOff>14287</xdr:rowOff>
    </xdr:from>
    <xdr:to>
      <xdr:col>11</xdr:col>
      <xdr:colOff>2228850</xdr:colOff>
      <xdr:row>37</xdr:row>
      <xdr:rowOff>100013</xdr:rowOff>
    </xdr:to>
    <xdr:sp macro="" textlink="">
      <xdr:nvSpPr>
        <xdr:cNvPr id="3" name="TextBox 2">
          <a:extLst>
            <a:ext uri="{FF2B5EF4-FFF2-40B4-BE49-F238E27FC236}">
              <a16:creationId xmlns:a16="http://schemas.microsoft.com/office/drawing/2014/main" id="{8086E683-2D88-4C5B-9FE3-B6C8029D7491}"/>
            </a:ext>
          </a:extLst>
        </xdr:cNvPr>
        <xdr:cNvSpPr txBox="1"/>
      </xdr:nvSpPr>
      <xdr:spPr>
        <a:xfrm>
          <a:off x="13944601" y="5715000"/>
          <a:ext cx="2828924" cy="181451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 is up to each cost center how they choose to manage their accounts.  While the budget checking is done at the parent level (the purple highlights), reviewing a report could become challenging if the Cost Center Manager or Financial Steward see the "red".  In this instance, a quick glance may indicate that there is $6,362.10 available in 502015.  However, the parent level shows only $3,507 is available, because 502007 is overspent.</a:t>
          </a:r>
        </a:p>
      </xdr:txBody>
    </xdr:sp>
    <xdr:clientData/>
  </xdr:twoCellAnchor>
  <xdr:twoCellAnchor>
    <xdr:from>
      <xdr:col>10</xdr:col>
      <xdr:colOff>9525</xdr:colOff>
      <xdr:row>28</xdr:row>
      <xdr:rowOff>142875</xdr:rowOff>
    </xdr:from>
    <xdr:to>
      <xdr:col>10</xdr:col>
      <xdr:colOff>385762</xdr:colOff>
      <xdr:row>35</xdr:row>
      <xdr:rowOff>38100</xdr:rowOff>
    </xdr:to>
    <xdr:sp macro="" textlink="">
      <xdr:nvSpPr>
        <xdr:cNvPr id="6" name="Right Brace 5">
          <a:extLst>
            <a:ext uri="{FF2B5EF4-FFF2-40B4-BE49-F238E27FC236}">
              <a16:creationId xmlns:a16="http://schemas.microsoft.com/office/drawing/2014/main" id="{37A3E22B-5AE7-BCFB-37A2-6A51AE558044}"/>
            </a:ext>
          </a:extLst>
        </xdr:cNvPr>
        <xdr:cNvSpPr/>
      </xdr:nvSpPr>
      <xdr:spPr>
        <a:xfrm>
          <a:off x="14120813" y="6000750"/>
          <a:ext cx="376237" cy="99536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198438</xdr:colOff>
      <xdr:row>81</xdr:row>
      <xdr:rowOff>0</xdr:rowOff>
    </xdr:from>
    <xdr:to>
      <xdr:col>11</xdr:col>
      <xdr:colOff>579438</xdr:colOff>
      <xdr:row>83</xdr:row>
      <xdr:rowOff>174625</xdr:rowOff>
    </xdr:to>
    <xdr:sp macro="" textlink="">
      <xdr:nvSpPr>
        <xdr:cNvPr id="2" name="TextBox 1">
          <a:extLst>
            <a:ext uri="{FF2B5EF4-FFF2-40B4-BE49-F238E27FC236}">
              <a16:creationId xmlns:a16="http://schemas.microsoft.com/office/drawing/2014/main" id="{F8054398-CF14-CD32-2DF1-6C828195F593}"/>
            </a:ext>
          </a:extLst>
        </xdr:cNvPr>
        <xdr:cNvSpPr txBox="1"/>
      </xdr:nvSpPr>
      <xdr:spPr>
        <a:xfrm>
          <a:off x="15184438" y="21034374"/>
          <a:ext cx="2016125" cy="928689"/>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Represents an Open Requisition.  When this is flipped to a PO, the amount will move to the Encubrance Column</a:t>
          </a:r>
        </a:p>
      </xdr:txBody>
    </xdr:sp>
    <xdr:clientData/>
  </xdr:twoCellAnchor>
  <xdr:twoCellAnchor>
    <xdr:from>
      <xdr:col>7</xdr:col>
      <xdr:colOff>31750</xdr:colOff>
      <xdr:row>82</xdr:row>
      <xdr:rowOff>0</xdr:rowOff>
    </xdr:from>
    <xdr:to>
      <xdr:col>10</xdr:col>
      <xdr:colOff>206375</xdr:colOff>
      <xdr:row>82</xdr:row>
      <xdr:rowOff>166687</xdr:rowOff>
    </xdr:to>
    <xdr:cxnSp macro="">
      <xdr:nvCxnSpPr>
        <xdr:cNvPr id="4" name="Straight Arrow Connector 3">
          <a:extLst>
            <a:ext uri="{FF2B5EF4-FFF2-40B4-BE49-F238E27FC236}">
              <a16:creationId xmlns:a16="http://schemas.microsoft.com/office/drawing/2014/main" id="{425E4C1E-5B17-4A3B-CEAB-C17B6A2D4627}"/>
            </a:ext>
          </a:extLst>
        </xdr:cNvPr>
        <xdr:cNvCxnSpPr/>
      </xdr:nvCxnSpPr>
      <xdr:spPr>
        <a:xfrm flipH="1">
          <a:off x="10993438" y="21320125"/>
          <a:ext cx="4198937"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1195388</xdr:colOff>
      <xdr:row>17</xdr:row>
      <xdr:rowOff>161925</xdr:rowOff>
    </xdr:from>
    <xdr:to>
      <xdr:col>1</xdr:col>
      <xdr:colOff>733425</xdr:colOff>
      <xdr:row>20</xdr:row>
      <xdr:rowOff>139700</xdr:rowOff>
    </xdr:to>
    <xdr:sp macro="" textlink="">
      <xdr:nvSpPr>
        <xdr:cNvPr id="3" name="TextBox 2">
          <a:extLst>
            <a:ext uri="{FF2B5EF4-FFF2-40B4-BE49-F238E27FC236}">
              <a16:creationId xmlns:a16="http://schemas.microsoft.com/office/drawing/2014/main" id="{7EF5CE3F-DC77-0FDD-4597-21B69CDBD60E}"/>
            </a:ext>
          </a:extLst>
        </xdr:cNvPr>
        <xdr:cNvSpPr txBox="1"/>
      </xdr:nvSpPr>
      <xdr:spPr>
        <a:xfrm>
          <a:off x="1195388" y="4886325"/>
          <a:ext cx="2366962" cy="5207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Required 1% Fund Balance Contribution based on new revenue (total new revenue expected is $88,430</a:t>
          </a:r>
        </a:p>
        <a:p>
          <a:endParaRPr lang="en-US" sz="1100"/>
        </a:p>
      </xdr:txBody>
    </xdr:sp>
    <xdr:clientData/>
  </xdr:twoCellAnchor>
  <xdr:twoCellAnchor>
    <xdr:from>
      <xdr:col>1</xdr:col>
      <xdr:colOff>271463</xdr:colOff>
      <xdr:row>17</xdr:row>
      <xdr:rowOff>85725</xdr:rowOff>
    </xdr:from>
    <xdr:to>
      <xdr:col>1</xdr:col>
      <xdr:colOff>781050</xdr:colOff>
      <xdr:row>17</xdr:row>
      <xdr:rowOff>147638</xdr:rowOff>
    </xdr:to>
    <xdr:cxnSp macro="">
      <xdr:nvCxnSpPr>
        <xdr:cNvPr id="6" name="Straight Arrow Connector 5">
          <a:extLst>
            <a:ext uri="{FF2B5EF4-FFF2-40B4-BE49-F238E27FC236}">
              <a16:creationId xmlns:a16="http://schemas.microsoft.com/office/drawing/2014/main" id="{6A60A591-9E1D-B374-80DC-1889EA38AC0D}"/>
            </a:ext>
          </a:extLst>
        </xdr:cNvPr>
        <xdr:cNvCxnSpPr/>
      </xdr:nvCxnSpPr>
      <xdr:spPr>
        <a:xfrm flipV="1">
          <a:off x="2909888" y="4724400"/>
          <a:ext cx="509587" cy="619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1423988</xdr:colOff>
      <xdr:row>97</xdr:row>
      <xdr:rowOff>700086</xdr:rowOff>
    </xdr:from>
    <xdr:to>
      <xdr:col>7</xdr:col>
      <xdr:colOff>279400</xdr:colOff>
      <xdr:row>102</xdr:row>
      <xdr:rowOff>360362</xdr:rowOff>
    </xdr:to>
    <xdr:sp macro="" textlink="">
      <xdr:nvSpPr>
        <xdr:cNvPr id="8" name="TextBox 7">
          <a:extLst>
            <a:ext uri="{FF2B5EF4-FFF2-40B4-BE49-F238E27FC236}">
              <a16:creationId xmlns:a16="http://schemas.microsoft.com/office/drawing/2014/main" id="{781DC9E1-D802-7F1D-693D-3B0FA79A24DD}"/>
            </a:ext>
          </a:extLst>
        </xdr:cNvPr>
        <xdr:cNvSpPr txBox="1"/>
      </xdr:nvSpPr>
      <xdr:spPr>
        <a:xfrm>
          <a:off x="8567738" y="22031324"/>
          <a:ext cx="3465512" cy="115570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tells the cost center manager and financial steward</a:t>
          </a:r>
          <a:r>
            <a:rPr lang="en-US" sz="1100" baseline="0"/>
            <a:t> that currently there are more expenses than revenue.  This does happen at time based on revenue generating activities through the year.  It is important to monitor your budget to ensure you are still on target based on your overall plan. </a:t>
          </a:r>
          <a:endParaRPr lang="en-US" sz="1100"/>
        </a:p>
      </xdr:txBody>
    </xdr:sp>
    <xdr:clientData/>
  </xdr:twoCellAnchor>
  <xdr:twoCellAnchor>
    <xdr:from>
      <xdr:col>10</xdr:col>
      <xdr:colOff>180975</xdr:colOff>
      <xdr:row>21</xdr:row>
      <xdr:rowOff>71438</xdr:rowOff>
    </xdr:from>
    <xdr:to>
      <xdr:col>12</xdr:col>
      <xdr:colOff>142874</xdr:colOff>
      <xdr:row>24</xdr:row>
      <xdr:rowOff>49213</xdr:rowOff>
    </xdr:to>
    <xdr:sp macro="" textlink="">
      <xdr:nvSpPr>
        <xdr:cNvPr id="13" name="TextBox 12">
          <a:extLst>
            <a:ext uri="{FF2B5EF4-FFF2-40B4-BE49-F238E27FC236}">
              <a16:creationId xmlns:a16="http://schemas.microsoft.com/office/drawing/2014/main" id="{B0B3C9FD-485B-4A06-A976-B4941753C948}"/>
            </a:ext>
          </a:extLst>
        </xdr:cNvPr>
        <xdr:cNvSpPr txBox="1"/>
      </xdr:nvSpPr>
      <xdr:spPr>
        <a:xfrm>
          <a:off x="14811375" y="5519738"/>
          <a:ext cx="2366962" cy="5207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Represents</a:t>
          </a:r>
          <a:r>
            <a:rPr lang="en-US" sz="900" baseline="0"/>
            <a:t> how much revenue is still needed to collect in order to reach the revenue target - which is tied to spending authority!</a:t>
          </a:r>
          <a:endParaRPr lang="en-US" sz="900"/>
        </a:p>
        <a:p>
          <a:endParaRPr lang="en-US" sz="1100"/>
        </a:p>
      </xdr:txBody>
    </xdr:sp>
    <xdr:clientData/>
  </xdr:twoCellAnchor>
  <xdr:twoCellAnchor>
    <xdr:from>
      <xdr:col>8</xdr:col>
      <xdr:colOff>1309688</xdr:colOff>
      <xdr:row>20</xdr:row>
      <xdr:rowOff>128588</xdr:rowOff>
    </xdr:from>
    <xdr:to>
      <xdr:col>10</xdr:col>
      <xdr:colOff>166688</xdr:colOff>
      <xdr:row>22</xdr:row>
      <xdr:rowOff>9525</xdr:rowOff>
    </xdr:to>
    <xdr:cxnSp macro="">
      <xdr:nvCxnSpPr>
        <xdr:cNvPr id="15" name="Straight Arrow Connector 14">
          <a:extLst>
            <a:ext uri="{FF2B5EF4-FFF2-40B4-BE49-F238E27FC236}">
              <a16:creationId xmlns:a16="http://schemas.microsoft.com/office/drawing/2014/main" id="{4B577C4C-75B2-37A3-BAA1-CAF8FC61B6F5}"/>
            </a:ext>
          </a:extLst>
        </xdr:cNvPr>
        <xdr:cNvCxnSpPr/>
      </xdr:nvCxnSpPr>
      <xdr:spPr>
        <a:xfrm flipH="1" flipV="1">
          <a:off x="14501813" y="5395913"/>
          <a:ext cx="295275" cy="2428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1495425</xdr:colOff>
      <xdr:row>88</xdr:row>
      <xdr:rowOff>119062</xdr:rowOff>
    </xdr:from>
    <xdr:to>
      <xdr:col>1</xdr:col>
      <xdr:colOff>914400</xdr:colOff>
      <xdr:row>88</xdr:row>
      <xdr:rowOff>452438</xdr:rowOff>
    </xdr:to>
    <xdr:sp macro="" textlink="">
      <xdr:nvSpPr>
        <xdr:cNvPr id="16" name="TextBox 15">
          <a:extLst>
            <a:ext uri="{FF2B5EF4-FFF2-40B4-BE49-F238E27FC236}">
              <a16:creationId xmlns:a16="http://schemas.microsoft.com/office/drawing/2014/main" id="{31DFDAE7-864E-83A9-DF19-2934468753D2}"/>
            </a:ext>
          </a:extLst>
        </xdr:cNvPr>
        <xdr:cNvSpPr txBox="1"/>
      </xdr:nvSpPr>
      <xdr:spPr>
        <a:xfrm>
          <a:off x="1495425" y="19697700"/>
          <a:ext cx="2247900" cy="3333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represents the 8.5%</a:t>
          </a:r>
          <a:r>
            <a:rPr lang="en-US" sz="1100" baseline="0"/>
            <a:t> IDC assessed</a:t>
          </a:r>
        </a:p>
        <a:p>
          <a:endParaRPr lang="en-US" sz="1100"/>
        </a:p>
      </xdr:txBody>
    </xdr:sp>
    <xdr:clientData/>
  </xdr:twoCellAnchor>
  <xdr:twoCellAnchor>
    <xdr:from>
      <xdr:col>1</xdr:col>
      <xdr:colOff>128588</xdr:colOff>
      <xdr:row>87</xdr:row>
      <xdr:rowOff>114300</xdr:rowOff>
    </xdr:from>
    <xdr:to>
      <xdr:col>1</xdr:col>
      <xdr:colOff>819150</xdr:colOff>
      <xdr:row>88</xdr:row>
      <xdr:rowOff>166687</xdr:rowOff>
    </xdr:to>
    <xdr:cxnSp macro="">
      <xdr:nvCxnSpPr>
        <xdr:cNvPr id="18" name="Straight Arrow Connector 17">
          <a:extLst>
            <a:ext uri="{FF2B5EF4-FFF2-40B4-BE49-F238E27FC236}">
              <a16:creationId xmlns:a16="http://schemas.microsoft.com/office/drawing/2014/main" id="{7F2AE9B1-CDF5-4E70-B0D5-D8C38FCCF1EB}"/>
            </a:ext>
          </a:extLst>
        </xdr:cNvPr>
        <xdr:cNvCxnSpPr/>
      </xdr:nvCxnSpPr>
      <xdr:spPr>
        <a:xfrm flipV="1">
          <a:off x="2957513" y="19511963"/>
          <a:ext cx="690562" cy="2333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xdr:colOff>
      <xdr:row>71</xdr:row>
      <xdr:rowOff>0</xdr:rowOff>
    </xdr:from>
    <xdr:to>
      <xdr:col>11</xdr:col>
      <xdr:colOff>309561</xdr:colOff>
      <xdr:row>77</xdr:row>
      <xdr:rowOff>138113</xdr:rowOff>
    </xdr:to>
    <xdr:sp macro="" textlink="">
      <xdr:nvSpPr>
        <xdr:cNvPr id="5" name="TextBox 4">
          <a:extLst>
            <a:ext uri="{FF2B5EF4-FFF2-40B4-BE49-F238E27FC236}">
              <a16:creationId xmlns:a16="http://schemas.microsoft.com/office/drawing/2014/main" id="{FB837C24-6833-400B-9D77-DE3ECC0DC8E8}"/>
            </a:ext>
          </a:extLst>
        </xdr:cNvPr>
        <xdr:cNvSpPr txBox="1"/>
      </xdr:nvSpPr>
      <xdr:spPr>
        <a:xfrm>
          <a:off x="14711362" y="16016288"/>
          <a:ext cx="2828924" cy="12858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 is up to each cost center how they choose to manage their accounts.  While the budget checking is done at the parent level (the purple highlights), reviewing a report could become challenging if the Cost Center Manager or Financial Steward see the "red".  </a:t>
          </a:r>
        </a:p>
      </xdr:txBody>
    </xdr:sp>
    <xdr:clientData/>
  </xdr:twoCellAnchor>
  <xdr:twoCellAnchor>
    <xdr:from>
      <xdr:col>4</xdr:col>
      <xdr:colOff>757238</xdr:colOff>
      <xdr:row>95</xdr:row>
      <xdr:rowOff>119062</xdr:rowOff>
    </xdr:from>
    <xdr:to>
      <xdr:col>4</xdr:col>
      <xdr:colOff>966788</xdr:colOff>
      <xdr:row>96</xdr:row>
      <xdr:rowOff>166687</xdr:rowOff>
    </xdr:to>
    <xdr:cxnSp macro="">
      <xdr:nvCxnSpPr>
        <xdr:cNvPr id="9" name="Straight Arrow Connector 8">
          <a:extLst>
            <a:ext uri="{FF2B5EF4-FFF2-40B4-BE49-F238E27FC236}">
              <a16:creationId xmlns:a16="http://schemas.microsoft.com/office/drawing/2014/main" id="{F2BFA16C-1D06-DB0E-74F0-9237F964AFAF}"/>
            </a:ext>
          </a:extLst>
        </xdr:cNvPr>
        <xdr:cNvCxnSpPr/>
      </xdr:nvCxnSpPr>
      <xdr:spPr>
        <a:xfrm flipV="1">
          <a:off x="7900988" y="21078825"/>
          <a:ext cx="209550"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1762125</xdr:colOff>
      <xdr:row>54</xdr:row>
      <xdr:rowOff>276226</xdr:rowOff>
    </xdr:from>
    <xdr:to>
      <xdr:col>1</xdr:col>
      <xdr:colOff>323850</xdr:colOff>
      <xdr:row>57</xdr:row>
      <xdr:rowOff>257175</xdr:rowOff>
    </xdr:to>
    <xdr:sp macro="" textlink="">
      <xdr:nvSpPr>
        <xdr:cNvPr id="3" name="TextBox 2">
          <a:extLst>
            <a:ext uri="{FF2B5EF4-FFF2-40B4-BE49-F238E27FC236}">
              <a16:creationId xmlns:a16="http://schemas.microsoft.com/office/drawing/2014/main" id="{3CCC83EB-68AD-0A47-B863-93A8BE2E344A}"/>
            </a:ext>
          </a:extLst>
        </xdr:cNvPr>
        <xdr:cNvSpPr txBox="1"/>
      </xdr:nvSpPr>
      <xdr:spPr>
        <a:xfrm>
          <a:off x="1762125" y="23479126"/>
          <a:ext cx="1200150" cy="83819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Provided</a:t>
          </a:r>
          <a:r>
            <a:rPr lang="en-US" sz="1100" baseline="0"/>
            <a:t> by the UBO during internal budget process</a:t>
          </a:r>
        </a:p>
        <a:p>
          <a:endParaRPr lang="en-US" sz="1100"/>
        </a:p>
      </xdr:txBody>
    </xdr:sp>
    <xdr:clientData/>
  </xdr:twoCellAnchor>
  <xdr:twoCellAnchor>
    <xdr:from>
      <xdr:col>1</xdr:col>
      <xdr:colOff>176213</xdr:colOff>
      <xdr:row>57</xdr:row>
      <xdr:rowOff>166688</xdr:rowOff>
    </xdr:from>
    <xdr:to>
      <xdr:col>1</xdr:col>
      <xdr:colOff>457200</xdr:colOff>
      <xdr:row>58</xdr:row>
      <xdr:rowOff>28575</xdr:rowOff>
    </xdr:to>
    <xdr:cxnSp macro="">
      <xdr:nvCxnSpPr>
        <xdr:cNvPr id="5" name="Straight Arrow Connector 4">
          <a:extLst>
            <a:ext uri="{FF2B5EF4-FFF2-40B4-BE49-F238E27FC236}">
              <a16:creationId xmlns:a16="http://schemas.microsoft.com/office/drawing/2014/main" id="{D6F5F9D6-B48A-BF40-439F-6F693DC99DE6}"/>
            </a:ext>
          </a:extLst>
        </xdr:cNvPr>
        <xdr:cNvCxnSpPr/>
      </xdr:nvCxnSpPr>
      <xdr:spPr>
        <a:xfrm>
          <a:off x="3005138" y="16483013"/>
          <a:ext cx="280987" cy="1476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66</xdr:row>
      <xdr:rowOff>276225</xdr:rowOff>
    </xdr:from>
    <xdr:to>
      <xdr:col>7</xdr:col>
      <xdr:colOff>1206500</xdr:colOff>
      <xdr:row>71</xdr:row>
      <xdr:rowOff>30163</xdr:rowOff>
    </xdr:to>
    <xdr:sp macro="" textlink="">
      <xdr:nvSpPr>
        <xdr:cNvPr id="6" name="TextBox 5">
          <a:extLst>
            <a:ext uri="{FF2B5EF4-FFF2-40B4-BE49-F238E27FC236}">
              <a16:creationId xmlns:a16="http://schemas.microsoft.com/office/drawing/2014/main" id="{FAC8C971-669C-47B5-8512-1A2AD40D62C3}"/>
            </a:ext>
          </a:extLst>
        </xdr:cNvPr>
        <xdr:cNvSpPr txBox="1"/>
      </xdr:nvSpPr>
      <xdr:spPr>
        <a:xfrm>
          <a:off x="8305800" y="28908375"/>
          <a:ext cx="3940175" cy="1182688"/>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tells the cost center manager and financial steward</a:t>
          </a:r>
          <a:r>
            <a:rPr lang="en-US" sz="1100" baseline="0"/>
            <a:t> that currently there are more expenses than revenue.  This does happen at time based on revenue generating activities through the year.  It is important to monitor your budget to ensure you are still on target based on your overall plan. </a:t>
          </a:r>
          <a:endParaRPr lang="en-US" sz="1100"/>
        </a:p>
      </xdr:txBody>
    </xdr:sp>
    <xdr:clientData/>
  </xdr:twoCellAnchor>
  <xdr:twoCellAnchor>
    <xdr:from>
      <xdr:col>1</xdr:col>
      <xdr:colOff>771524</xdr:colOff>
      <xdr:row>8</xdr:row>
      <xdr:rowOff>57150</xdr:rowOff>
    </xdr:from>
    <xdr:to>
      <xdr:col>4</xdr:col>
      <xdr:colOff>1228725</xdr:colOff>
      <xdr:row>9</xdr:row>
      <xdr:rowOff>219075</xdr:rowOff>
    </xdr:to>
    <xdr:sp macro="" textlink="">
      <xdr:nvSpPr>
        <xdr:cNvPr id="7" name="TextBox 6">
          <a:extLst>
            <a:ext uri="{FF2B5EF4-FFF2-40B4-BE49-F238E27FC236}">
              <a16:creationId xmlns:a16="http://schemas.microsoft.com/office/drawing/2014/main" id="{BDB3AC8E-4E5A-16A6-7E30-54BC857D348D}"/>
            </a:ext>
          </a:extLst>
        </xdr:cNvPr>
        <xdr:cNvSpPr txBox="1"/>
      </xdr:nvSpPr>
      <xdr:spPr>
        <a:xfrm>
          <a:off x="3409949" y="2400300"/>
          <a:ext cx="4657726" cy="4476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a:t>
          </a:r>
          <a:r>
            <a:rPr lang="en-US" sz="1100" baseline="0"/>
            <a:t> cost center recieves fees, it will be budgeted here.   Fees are distributed twice a fiscal year - once in the fall, and then again in the spring.</a:t>
          </a:r>
          <a:endParaRPr lang="en-US" sz="1100"/>
        </a:p>
      </xdr:txBody>
    </xdr:sp>
    <xdr:clientData/>
  </xdr:twoCellAnchor>
  <xdr:twoCellAnchor>
    <xdr:from>
      <xdr:col>2</xdr:col>
      <xdr:colOff>28575</xdr:colOff>
      <xdr:row>9</xdr:row>
      <xdr:rowOff>219075</xdr:rowOff>
    </xdr:from>
    <xdr:to>
      <xdr:col>3</xdr:col>
      <xdr:colOff>300037</xdr:colOff>
      <xdr:row>10</xdr:row>
      <xdr:rowOff>142875</xdr:rowOff>
    </xdr:to>
    <xdr:cxnSp macro="">
      <xdr:nvCxnSpPr>
        <xdr:cNvPr id="9" name="Straight Arrow Connector 8">
          <a:extLst>
            <a:ext uri="{FF2B5EF4-FFF2-40B4-BE49-F238E27FC236}">
              <a16:creationId xmlns:a16="http://schemas.microsoft.com/office/drawing/2014/main" id="{9726CEF1-AD7F-EC32-9831-6697E2ADCD14}"/>
            </a:ext>
          </a:extLst>
        </xdr:cNvPr>
        <xdr:cNvCxnSpPr>
          <a:stCxn id="7" idx="2"/>
        </xdr:cNvCxnSpPr>
      </xdr:nvCxnSpPr>
      <xdr:spPr>
        <a:xfrm flipH="1">
          <a:off x="4067175" y="2847975"/>
          <a:ext cx="1671637"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14288</xdr:colOff>
      <xdr:row>64</xdr:row>
      <xdr:rowOff>180975</xdr:rowOff>
    </xdr:from>
    <xdr:to>
      <xdr:col>5</xdr:col>
      <xdr:colOff>833438</xdr:colOff>
      <xdr:row>66</xdr:row>
      <xdr:rowOff>223837</xdr:rowOff>
    </xdr:to>
    <xdr:cxnSp macro="">
      <xdr:nvCxnSpPr>
        <xdr:cNvPr id="15" name="Straight Arrow Connector 14">
          <a:extLst>
            <a:ext uri="{FF2B5EF4-FFF2-40B4-BE49-F238E27FC236}">
              <a16:creationId xmlns:a16="http://schemas.microsoft.com/office/drawing/2014/main" id="{B946BEE6-986E-4614-2352-B56A28FD2E1E}"/>
            </a:ext>
          </a:extLst>
        </xdr:cNvPr>
        <xdr:cNvCxnSpPr/>
      </xdr:nvCxnSpPr>
      <xdr:spPr>
        <a:xfrm flipH="1" flipV="1">
          <a:off x="8843963" y="18949988"/>
          <a:ext cx="819150" cy="6143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385763</xdr:colOff>
      <xdr:row>12</xdr:row>
      <xdr:rowOff>47624</xdr:rowOff>
    </xdr:from>
    <xdr:to>
      <xdr:col>14</xdr:col>
      <xdr:colOff>161925</xdr:colOff>
      <xdr:row>14</xdr:row>
      <xdr:rowOff>266699</xdr:rowOff>
    </xdr:to>
    <xdr:sp macro="" textlink="">
      <xdr:nvSpPr>
        <xdr:cNvPr id="16" name="TextBox 15">
          <a:extLst>
            <a:ext uri="{FF2B5EF4-FFF2-40B4-BE49-F238E27FC236}">
              <a16:creationId xmlns:a16="http://schemas.microsoft.com/office/drawing/2014/main" id="{883C62F6-004D-47FB-8839-9FB592511061}"/>
            </a:ext>
          </a:extLst>
        </xdr:cNvPr>
        <xdr:cNvSpPr txBox="1"/>
      </xdr:nvSpPr>
      <xdr:spPr>
        <a:xfrm>
          <a:off x="15216188" y="4052887"/>
          <a:ext cx="2366962" cy="790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IMPORTANT!  Represents</a:t>
          </a:r>
          <a:r>
            <a:rPr lang="en-US" sz="900" baseline="0"/>
            <a:t> how much revenue is still needed to collect in order to reach the revenue target - which is tied to spending authority.</a:t>
          </a:r>
          <a:endParaRPr lang="en-US" sz="900"/>
        </a:p>
      </xdr:txBody>
    </xdr:sp>
    <xdr:clientData/>
  </xdr:twoCellAnchor>
  <xdr:twoCellAnchor>
    <xdr:from>
      <xdr:col>8</xdr:col>
      <xdr:colOff>1476375</xdr:colOff>
      <xdr:row>13</xdr:row>
      <xdr:rowOff>157162</xdr:rowOff>
    </xdr:from>
    <xdr:to>
      <xdr:col>10</xdr:col>
      <xdr:colOff>385763</xdr:colOff>
      <xdr:row>14</xdr:row>
      <xdr:rowOff>161925</xdr:rowOff>
    </xdr:to>
    <xdr:cxnSp macro="">
      <xdr:nvCxnSpPr>
        <xdr:cNvPr id="18" name="Straight Arrow Connector 17">
          <a:extLst>
            <a:ext uri="{FF2B5EF4-FFF2-40B4-BE49-F238E27FC236}">
              <a16:creationId xmlns:a16="http://schemas.microsoft.com/office/drawing/2014/main" id="{B5258BC9-8BB9-BFB2-8EBE-CFAD78C07B41}"/>
            </a:ext>
          </a:extLst>
        </xdr:cNvPr>
        <xdr:cNvCxnSpPr>
          <a:stCxn id="16" idx="1"/>
        </xdr:cNvCxnSpPr>
      </xdr:nvCxnSpPr>
      <xdr:spPr>
        <a:xfrm flipH="1">
          <a:off x="14806613" y="4448175"/>
          <a:ext cx="409575" cy="2905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50</xdr:row>
      <xdr:rowOff>180975</xdr:rowOff>
    </xdr:from>
    <xdr:to>
      <xdr:col>13</xdr:col>
      <xdr:colOff>342899</xdr:colOff>
      <xdr:row>55</xdr:row>
      <xdr:rowOff>38100</xdr:rowOff>
    </xdr:to>
    <xdr:sp macro="" textlink="">
      <xdr:nvSpPr>
        <xdr:cNvPr id="2" name="TextBox 1">
          <a:extLst>
            <a:ext uri="{FF2B5EF4-FFF2-40B4-BE49-F238E27FC236}">
              <a16:creationId xmlns:a16="http://schemas.microsoft.com/office/drawing/2014/main" id="{E788BD60-0DEB-46A2-B3E8-06822D40B1FF}"/>
            </a:ext>
          </a:extLst>
        </xdr:cNvPr>
        <xdr:cNvSpPr txBox="1"/>
      </xdr:nvSpPr>
      <xdr:spPr>
        <a:xfrm>
          <a:off x="15087600" y="14854238"/>
          <a:ext cx="2828924" cy="12858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 is up to each cost center how they choose to manage their accounts.  While the budget checking is done at the parent level (the purple highlights), reviewing a report could become challenging if the Cost Center Manager or Financial Steward see the "red".  </a:t>
          </a:r>
        </a:p>
      </xdr:txBody>
    </xdr:sp>
    <xdr:clientData/>
  </xdr:twoCellAnchor>
  <xdr:twoCellAnchor>
    <xdr:from>
      <xdr:col>10</xdr:col>
      <xdr:colOff>223838</xdr:colOff>
      <xdr:row>60</xdr:row>
      <xdr:rowOff>166687</xdr:rowOff>
    </xdr:from>
    <xdr:to>
      <xdr:col>12</xdr:col>
      <xdr:colOff>166688</xdr:colOff>
      <xdr:row>63</xdr:row>
      <xdr:rowOff>133350</xdr:rowOff>
    </xdr:to>
    <xdr:sp macro="" textlink="">
      <xdr:nvSpPr>
        <xdr:cNvPr id="4" name="TextBox 3">
          <a:extLst>
            <a:ext uri="{FF2B5EF4-FFF2-40B4-BE49-F238E27FC236}">
              <a16:creationId xmlns:a16="http://schemas.microsoft.com/office/drawing/2014/main" id="{C2C05F76-EE96-1446-6B56-DD93E8EE6C12}"/>
            </a:ext>
          </a:extLst>
        </xdr:cNvPr>
        <xdr:cNvSpPr txBox="1"/>
      </xdr:nvSpPr>
      <xdr:spPr>
        <a:xfrm>
          <a:off x="15054263" y="17983200"/>
          <a:ext cx="2038350" cy="1023938"/>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Overall All Summary of Expense Budget minus Actuals, minus open commitments (what is available to spend overall (if target revenue is reached)</a:t>
          </a:r>
        </a:p>
      </xdr:txBody>
    </xdr:sp>
    <xdr:clientData/>
  </xdr:twoCellAnchor>
  <xdr:twoCellAnchor>
    <xdr:from>
      <xdr:col>9</xdr:col>
      <xdr:colOff>0</xdr:colOff>
      <xdr:row>62</xdr:row>
      <xdr:rowOff>138112</xdr:rowOff>
    </xdr:from>
    <xdr:to>
      <xdr:col>10</xdr:col>
      <xdr:colOff>233363</xdr:colOff>
      <xdr:row>62</xdr:row>
      <xdr:rowOff>138112</xdr:rowOff>
    </xdr:to>
    <xdr:cxnSp macro="">
      <xdr:nvCxnSpPr>
        <xdr:cNvPr id="10" name="Straight Arrow Connector 9">
          <a:extLst>
            <a:ext uri="{FF2B5EF4-FFF2-40B4-BE49-F238E27FC236}">
              <a16:creationId xmlns:a16="http://schemas.microsoft.com/office/drawing/2014/main" id="{A79D64E0-88F6-900F-B72A-5C6F64FAB818}"/>
            </a:ext>
          </a:extLst>
        </xdr:cNvPr>
        <xdr:cNvCxnSpPr/>
      </xdr:nvCxnSpPr>
      <xdr:spPr>
        <a:xfrm flipH="1">
          <a:off x="14830425" y="18726150"/>
          <a:ext cx="2333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1033462</xdr:colOff>
      <xdr:row>65</xdr:row>
      <xdr:rowOff>280987</xdr:rowOff>
    </xdr:from>
    <xdr:to>
      <xdr:col>2</xdr:col>
      <xdr:colOff>1462087</xdr:colOff>
      <xdr:row>69</xdr:row>
      <xdr:rowOff>33337</xdr:rowOff>
    </xdr:to>
    <xdr:sp macro="" textlink="">
      <xdr:nvSpPr>
        <xdr:cNvPr id="11" name="TextBox 10">
          <a:extLst>
            <a:ext uri="{FF2B5EF4-FFF2-40B4-BE49-F238E27FC236}">
              <a16:creationId xmlns:a16="http://schemas.microsoft.com/office/drawing/2014/main" id="{71D3A98A-1255-1624-4299-CC45B6515BB0}"/>
            </a:ext>
          </a:extLst>
        </xdr:cNvPr>
        <xdr:cNvSpPr txBox="1"/>
      </xdr:nvSpPr>
      <xdr:spPr>
        <a:xfrm>
          <a:off x="3862387" y="19702462"/>
          <a:ext cx="1928813" cy="895350"/>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what your budgeted plan is for the fiscal year - this cost center plans to</a:t>
          </a:r>
          <a:r>
            <a:rPr lang="en-US" sz="1100" baseline="0"/>
            <a:t> have $1,620 go into fund balance</a:t>
          </a:r>
          <a:endParaRPr lang="en-US" sz="1100"/>
        </a:p>
      </xdr:txBody>
    </xdr:sp>
    <xdr:clientData/>
  </xdr:twoCellAnchor>
  <xdr:twoCellAnchor>
    <xdr:from>
      <xdr:col>2</xdr:col>
      <xdr:colOff>328612</xdr:colOff>
      <xdr:row>64</xdr:row>
      <xdr:rowOff>257175</xdr:rowOff>
    </xdr:from>
    <xdr:to>
      <xdr:col>2</xdr:col>
      <xdr:colOff>561975</xdr:colOff>
      <xdr:row>65</xdr:row>
      <xdr:rowOff>238125</xdr:rowOff>
    </xdr:to>
    <xdr:cxnSp macro="">
      <xdr:nvCxnSpPr>
        <xdr:cNvPr id="13" name="Straight Arrow Connector 12">
          <a:extLst>
            <a:ext uri="{FF2B5EF4-FFF2-40B4-BE49-F238E27FC236}">
              <a16:creationId xmlns:a16="http://schemas.microsoft.com/office/drawing/2014/main" id="{B38B5B53-3D20-C561-E1F8-94E3B59EF1CF}"/>
            </a:ext>
          </a:extLst>
        </xdr:cNvPr>
        <xdr:cNvCxnSpPr/>
      </xdr:nvCxnSpPr>
      <xdr:spPr>
        <a:xfrm flipV="1">
          <a:off x="4657725" y="19416713"/>
          <a:ext cx="233363" cy="2428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35"/>
  <sheetViews>
    <sheetView showGridLines="0" tabSelected="1" topLeftCell="A27" workbookViewId="0">
      <selection activeCell="A29" sqref="A29"/>
    </sheetView>
  </sheetViews>
  <sheetFormatPr defaultColWidth="9.1328125" defaultRowHeight="12.4" customHeight="1" x14ac:dyDescent="0.4"/>
  <cols>
    <col min="1" max="1" width="42.3984375" style="4" customWidth="1"/>
    <col min="2" max="2" width="15.73046875" style="4" customWidth="1"/>
    <col min="3" max="3" width="19" style="4" customWidth="1"/>
    <col min="4" max="4" width="15.1328125" style="4" customWidth="1"/>
    <col min="5" max="5" width="20.1328125" style="4" customWidth="1"/>
    <col min="6" max="6" width="20.59765625" style="4" customWidth="1"/>
    <col min="7" max="7" width="16.3984375" style="4" customWidth="1"/>
    <col min="8" max="8" width="19" style="4" bestFit="1" customWidth="1"/>
    <col min="9" max="9" width="29.1328125" style="4" customWidth="1"/>
    <col min="10" max="10" width="21.86328125" style="4" hidden="1" customWidth="1"/>
    <col min="11" max="11" width="14.59765625" style="4" customWidth="1"/>
    <col min="12" max="12" width="34.59765625" style="4" customWidth="1"/>
    <col min="13" max="16384" width="9.1328125" style="4"/>
  </cols>
  <sheetData>
    <row r="1" spans="1:19" ht="19.5" customHeight="1" x14ac:dyDescent="0.5">
      <c r="B1" s="35"/>
      <c r="C1" s="35"/>
      <c r="D1" s="35"/>
      <c r="E1" s="185" t="s">
        <v>0</v>
      </c>
      <c r="F1" s="185"/>
      <c r="G1" s="35"/>
      <c r="H1" s="35"/>
      <c r="I1" s="35"/>
    </row>
    <row r="2" spans="1:19" ht="18.399999999999999" customHeight="1" x14ac:dyDescent="0.4">
      <c r="A2" s="3"/>
      <c r="B2" s="3"/>
      <c r="C2" s="3"/>
      <c r="D2" s="3"/>
      <c r="E2" s="186" t="s">
        <v>115</v>
      </c>
      <c r="F2" s="186"/>
      <c r="G2" s="3"/>
      <c r="H2" s="3"/>
      <c r="I2" s="3"/>
    </row>
    <row r="3" spans="1:19" ht="23.65" customHeight="1" x14ac:dyDescent="0.5">
      <c r="B3" s="36"/>
      <c r="C3" s="36"/>
      <c r="D3" s="36"/>
      <c r="E3" s="189" t="s">
        <v>149</v>
      </c>
      <c r="F3" s="189"/>
      <c r="G3" s="36"/>
      <c r="H3" s="36"/>
      <c r="I3" s="36"/>
    </row>
    <row r="4" spans="1:19" ht="19.149999999999999" customHeight="1" x14ac:dyDescent="0.75">
      <c r="A4" s="5" t="s">
        <v>2</v>
      </c>
      <c r="E4" s="34"/>
      <c r="K4" s="187" t="s">
        <v>105</v>
      </c>
      <c r="L4" s="187"/>
    </row>
    <row r="5" spans="1:19" ht="25.9" customHeight="1" x14ac:dyDescent="0.75">
      <c r="A5" s="5"/>
      <c r="K5" s="188" t="s">
        <v>106</v>
      </c>
      <c r="L5" s="188"/>
      <c r="M5" s="172"/>
    </row>
    <row r="6" spans="1:19" ht="12.4" customHeight="1" x14ac:dyDescent="0.4">
      <c r="A6" s="6"/>
      <c r="B6" s="7" t="s">
        <v>3</v>
      </c>
      <c r="C6" s="7" t="s">
        <v>4</v>
      </c>
      <c r="D6" s="7" t="s">
        <v>5</v>
      </c>
      <c r="E6" s="7" t="s">
        <v>6</v>
      </c>
      <c r="F6" s="7" t="s">
        <v>7</v>
      </c>
      <c r="G6" s="7" t="s">
        <v>8</v>
      </c>
      <c r="H6" s="7" t="s">
        <v>9</v>
      </c>
      <c r="I6" s="7" t="s">
        <v>10</v>
      </c>
      <c r="J6" s="7" t="s">
        <v>11</v>
      </c>
      <c r="M6" s="172"/>
    </row>
    <row r="7" spans="1:19" ht="12.4" customHeight="1" x14ac:dyDescent="0.4">
      <c r="A7" s="173" t="s">
        <v>116</v>
      </c>
      <c r="B7" s="180" t="s">
        <v>107</v>
      </c>
      <c r="C7" s="180" t="s">
        <v>108</v>
      </c>
      <c r="D7" s="180" t="s">
        <v>109</v>
      </c>
      <c r="E7" s="180" t="s">
        <v>110</v>
      </c>
      <c r="F7" s="180" t="s">
        <v>111</v>
      </c>
      <c r="G7" s="180" t="s">
        <v>112</v>
      </c>
      <c r="H7" s="180" t="s">
        <v>113</v>
      </c>
      <c r="I7" s="180" t="s">
        <v>117</v>
      </c>
      <c r="J7" s="180" t="s">
        <v>114</v>
      </c>
    </row>
    <row r="8" spans="1:19" ht="12.4" customHeight="1" x14ac:dyDescent="0.4">
      <c r="A8" s="173"/>
      <c r="B8" s="180"/>
      <c r="C8" s="180"/>
      <c r="D8" s="180"/>
      <c r="E8" s="180"/>
      <c r="F8" s="180"/>
      <c r="G8" s="180"/>
      <c r="H8" s="180"/>
      <c r="I8" s="180"/>
      <c r="J8" s="180"/>
    </row>
    <row r="9" spans="1:19" ht="46.15" customHeight="1" x14ac:dyDescent="0.4">
      <c r="A9" s="173"/>
      <c r="B9" s="180"/>
      <c r="C9" s="180"/>
      <c r="D9" s="180"/>
      <c r="E9" s="180"/>
      <c r="F9" s="180"/>
      <c r="G9" s="180"/>
      <c r="H9" s="180"/>
      <c r="I9" s="180"/>
      <c r="J9" s="180"/>
    </row>
    <row r="10" spans="1:19" ht="12.4" customHeight="1" thickBot="1" x14ac:dyDescent="0.45">
      <c r="A10" s="9" t="s">
        <v>16</v>
      </c>
      <c r="B10" s="10"/>
      <c r="C10" s="10"/>
      <c r="D10" s="10"/>
      <c r="E10" s="10"/>
      <c r="F10" s="10"/>
      <c r="G10" s="10"/>
      <c r="H10" s="10"/>
      <c r="I10" s="10"/>
      <c r="J10" s="10"/>
    </row>
    <row r="11" spans="1:19" ht="12.4" customHeight="1" x14ac:dyDescent="0.4">
      <c r="A11" s="60" t="s">
        <v>17</v>
      </c>
      <c r="B11" s="61">
        <v>394335</v>
      </c>
      <c r="C11" s="61">
        <v>394335</v>
      </c>
      <c r="D11" s="61">
        <v>34998.69</v>
      </c>
      <c r="E11" s="61">
        <v>306101.52</v>
      </c>
      <c r="F11" s="61">
        <v>327124.65999999997</v>
      </c>
      <c r="G11" s="61">
        <v>0</v>
      </c>
      <c r="H11" s="61">
        <v>0</v>
      </c>
      <c r="I11" s="61">
        <f>C11-E11-G11-H11</f>
        <v>88233.479999999981</v>
      </c>
      <c r="J11" s="62">
        <v>-2.98E-2</v>
      </c>
      <c r="K11" s="174" t="s">
        <v>148</v>
      </c>
      <c r="L11" s="175"/>
    </row>
    <row r="12" spans="1:19" ht="12.4" customHeight="1" x14ac:dyDescent="0.4">
      <c r="A12" s="63" t="s">
        <v>18</v>
      </c>
      <c r="B12" s="11">
        <v>234379</v>
      </c>
      <c r="C12" s="11">
        <v>234379</v>
      </c>
      <c r="D12" s="11">
        <v>12744.16</v>
      </c>
      <c r="E12" s="11">
        <v>197665.47</v>
      </c>
      <c r="F12" s="11">
        <v>207775.87</v>
      </c>
      <c r="G12" s="11">
        <v>0</v>
      </c>
      <c r="H12" s="11">
        <v>0</v>
      </c>
      <c r="I12" s="86">
        <f t="shared" ref="I12:I22" si="0">C12-E12-G12-H12</f>
        <v>36713.53</v>
      </c>
      <c r="J12" s="12">
        <v>0.15659999999999999</v>
      </c>
      <c r="K12" s="176"/>
      <c r="L12" s="177"/>
    </row>
    <row r="13" spans="1:19" ht="12.4" customHeight="1" x14ac:dyDescent="0.4">
      <c r="A13" s="63" t="s">
        <v>19</v>
      </c>
      <c r="B13" s="13">
        <v>0</v>
      </c>
      <c r="C13" s="13">
        <v>0</v>
      </c>
      <c r="D13" s="13">
        <v>0</v>
      </c>
      <c r="E13" s="13">
        <v>0</v>
      </c>
      <c r="F13" s="11">
        <v>1978.24</v>
      </c>
      <c r="G13" s="13">
        <v>0</v>
      </c>
      <c r="H13" s="13">
        <v>0</v>
      </c>
      <c r="I13" s="86">
        <f t="shared" si="0"/>
        <v>0</v>
      </c>
      <c r="J13" s="14">
        <v>0</v>
      </c>
      <c r="K13" s="176"/>
      <c r="L13" s="177"/>
    </row>
    <row r="14" spans="1:19" ht="12.4" customHeight="1" x14ac:dyDescent="0.4">
      <c r="A14" s="170" t="s">
        <v>153</v>
      </c>
      <c r="B14" s="87">
        <f t="shared" ref="B14:H14" si="1">SUM(B11:B13)</f>
        <v>628714</v>
      </c>
      <c r="C14" s="87">
        <f t="shared" si="1"/>
        <v>628714</v>
      </c>
      <c r="D14" s="87">
        <f t="shared" si="1"/>
        <v>47742.850000000006</v>
      </c>
      <c r="E14" s="87">
        <f t="shared" si="1"/>
        <v>503766.99</v>
      </c>
      <c r="F14" s="87">
        <f t="shared" si="1"/>
        <v>536878.77</v>
      </c>
      <c r="G14" s="87">
        <f t="shared" si="1"/>
        <v>0</v>
      </c>
      <c r="H14" s="87">
        <f t="shared" si="1"/>
        <v>0</v>
      </c>
      <c r="I14" s="88">
        <f t="shared" si="0"/>
        <v>124947.01000000001</v>
      </c>
      <c r="J14" s="11">
        <v>0.1268</v>
      </c>
      <c r="K14" s="176"/>
      <c r="L14" s="177"/>
    </row>
    <row r="15" spans="1:19" ht="12.4" customHeight="1" x14ac:dyDescent="0.4">
      <c r="A15" s="63" t="s">
        <v>20</v>
      </c>
      <c r="B15" s="11">
        <v>49354.05</v>
      </c>
      <c r="C15" s="11">
        <v>49354.05</v>
      </c>
      <c r="D15" s="11">
        <v>3557.3</v>
      </c>
      <c r="E15" s="11">
        <v>38858.120000000003</v>
      </c>
      <c r="F15" s="11">
        <v>34219.879999999997</v>
      </c>
      <c r="G15" s="11">
        <v>0</v>
      </c>
      <c r="H15" s="11">
        <v>0</v>
      </c>
      <c r="I15" s="86">
        <f t="shared" si="0"/>
        <v>10495.93</v>
      </c>
      <c r="J15" s="12">
        <v>0.2127</v>
      </c>
      <c r="K15" s="176"/>
      <c r="L15" s="177"/>
      <c r="S15" s="4" t="s">
        <v>125</v>
      </c>
    </row>
    <row r="16" spans="1:19" ht="12.4" customHeight="1" x14ac:dyDescent="0.4">
      <c r="A16" s="63" t="s">
        <v>21</v>
      </c>
      <c r="B16" s="11">
        <v>0</v>
      </c>
      <c r="C16" s="11">
        <v>0</v>
      </c>
      <c r="D16" s="11">
        <v>130.21</v>
      </c>
      <c r="E16" s="11">
        <v>1611.22</v>
      </c>
      <c r="F16" s="11">
        <v>1423.75</v>
      </c>
      <c r="G16" s="11">
        <v>0</v>
      </c>
      <c r="H16" s="11">
        <v>0</v>
      </c>
      <c r="I16" s="86">
        <f t="shared" si="0"/>
        <v>-1611.22</v>
      </c>
      <c r="J16" s="14">
        <v>0</v>
      </c>
      <c r="K16" s="176"/>
      <c r="L16" s="177"/>
    </row>
    <row r="17" spans="1:12" ht="12.4" customHeight="1" x14ac:dyDescent="0.4">
      <c r="A17" s="63" t="s">
        <v>22</v>
      </c>
      <c r="B17" s="11">
        <v>0</v>
      </c>
      <c r="C17" s="11">
        <v>0</v>
      </c>
      <c r="D17" s="11">
        <v>3550.31</v>
      </c>
      <c r="E17" s="11">
        <v>20131.259999999998</v>
      </c>
      <c r="F17" s="11">
        <v>75545.149999999994</v>
      </c>
      <c r="G17" s="11">
        <v>0</v>
      </c>
      <c r="H17" s="11">
        <v>0</v>
      </c>
      <c r="I17" s="86">
        <f t="shared" si="0"/>
        <v>-20131.259999999998</v>
      </c>
      <c r="J17" s="14">
        <v>0</v>
      </c>
      <c r="K17" s="176"/>
      <c r="L17" s="177"/>
    </row>
    <row r="18" spans="1:12" ht="12.4" customHeight="1" x14ac:dyDescent="0.4">
      <c r="A18" s="63" t="s">
        <v>23</v>
      </c>
      <c r="B18" s="11">
        <v>0</v>
      </c>
      <c r="C18" s="11">
        <v>0</v>
      </c>
      <c r="D18" s="11">
        <v>2053.5</v>
      </c>
      <c r="E18" s="11">
        <v>45926.25</v>
      </c>
      <c r="F18" s="11">
        <v>39380.69</v>
      </c>
      <c r="G18" s="11">
        <v>0</v>
      </c>
      <c r="H18" s="11">
        <v>0</v>
      </c>
      <c r="I18" s="86">
        <f t="shared" si="0"/>
        <v>-45926.25</v>
      </c>
      <c r="J18" s="14">
        <v>0</v>
      </c>
      <c r="K18" s="176"/>
      <c r="L18" s="177"/>
    </row>
    <row r="19" spans="1:12" ht="12.4" customHeight="1" x14ac:dyDescent="0.4">
      <c r="A19" s="63" t="s">
        <v>24</v>
      </c>
      <c r="B19" s="11">
        <v>0</v>
      </c>
      <c r="C19" s="11">
        <v>0</v>
      </c>
      <c r="D19" s="11">
        <v>5606.42</v>
      </c>
      <c r="E19" s="11">
        <v>75404.17</v>
      </c>
      <c r="F19" s="11">
        <v>63563.72</v>
      </c>
      <c r="G19" s="11">
        <v>0</v>
      </c>
      <c r="H19" s="11">
        <v>0</v>
      </c>
      <c r="I19" s="86">
        <f t="shared" si="0"/>
        <v>-75404.17</v>
      </c>
      <c r="J19" s="14">
        <v>0</v>
      </c>
      <c r="K19" s="176"/>
      <c r="L19" s="177"/>
    </row>
    <row r="20" spans="1:12" ht="12.4" customHeight="1" x14ac:dyDescent="0.4">
      <c r="A20" s="63" t="s">
        <v>25</v>
      </c>
      <c r="B20" s="11">
        <v>0</v>
      </c>
      <c r="C20" s="11">
        <v>0</v>
      </c>
      <c r="D20" s="13">
        <v>0</v>
      </c>
      <c r="E20" s="11">
        <v>18344.400000000001</v>
      </c>
      <c r="F20" s="11">
        <v>16527.03</v>
      </c>
      <c r="G20" s="11">
        <v>0</v>
      </c>
      <c r="H20" s="11">
        <v>0</v>
      </c>
      <c r="I20" s="86">
        <f t="shared" si="0"/>
        <v>-18344.400000000001</v>
      </c>
      <c r="J20" s="14">
        <v>0</v>
      </c>
      <c r="K20" s="176"/>
      <c r="L20" s="177"/>
    </row>
    <row r="21" spans="1:12" ht="12.4" customHeight="1" x14ac:dyDescent="0.4">
      <c r="A21" s="63" t="s">
        <v>26</v>
      </c>
      <c r="B21" s="11">
        <v>195844.41</v>
      </c>
      <c r="C21" s="11">
        <v>195844.41</v>
      </c>
      <c r="D21" s="11">
        <v>60.37</v>
      </c>
      <c r="E21" s="11">
        <v>60.37</v>
      </c>
      <c r="F21" s="11">
        <v>0</v>
      </c>
      <c r="G21" s="11">
        <v>0</v>
      </c>
      <c r="H21" s="11">
        <v>0</v>
      </c>
      <c r="I21" s="86">
        <f t="shared" si="0"/>
        <v>195784.04</v>
      </c>
      <c r="J21" s="12">
        <v>0.99970000000000003</v>
      </c>
      <c r="K21" s="176"/>
      <c r="L21" s="177"/>
    </row>
    <row r="22" spans="1:12" ht="12.4" customHeight="1" x14ac:dyDescent="0.4">
      <c r="A22" s="64"/>
      <c r="B22" s="20"/>
      <c r="C22" s="20"/>
      <c r="D22" s="20"/>
      <c r="E22" s="20"/>
      <c r="F22" s="20"/>
      <c r="G22" s="20"/>
      <c r="H22" s="20"/>
      <c r="I22" s="86">
        <f t="shared" si="0"/>
        <v>0</v>
      </c>
      <c r="J22" s="21"/>
      <c r="K22" s="176"/>
      <c r="L22" s="177"/>
    </row>
    <row r="23" spans="1:12" ht="16.149999999999999" customHeight="1" thickBot="1" x14ac:dyDescent="0.45">
      <c r="A23" s="169" t="s">
        <v>154</v>
      </c>
      <c r="B23" s="91">
        <f>SUM(B15:B22)</f>
        <v>245198.46000000002</v>
      </c>
      <c r="C23" s="91">
        <f t="shared" ref="C23:H23" si="2">SUM(C15:C22)</f>
        <v>245198.46000000002</v>
      </c>
      <c r="D23" s="91">
        <f t="shared" si="2"/>
        <v>14958.11</v>
      </c>
      <c r="E23" s="91">
        <f t="shared" si="2"/>
        <v>200335.79</v>
      </c>
      <c r="F23" s="91">
        <f t="shared" si="2"/>
        <v>230660.22</v>
      </c>
      <c r="G23" s="91">
        <f t="shared" si="2"/>
        <v>0</v>
      </c>
      <c r="H23" s="91">
        <f t="shared" si="2"/>
        <v>0</v>
      </c>
      <c r="I23" s="92">
        <f>C23-E23-G23-H23</f>
        <v>44862.670000000013</v>
      </c>
      <c r="J23" s="65">
        <v>1.2123999999999999</v>
      </c>
      <c r="K23" s="178"/>
      <c r="L23" s="179"/>
    </row>
    <row r="24" spans="1:12" ht="19.5" customHeight="1" x14ac:dyDescent="0.4">
      <c r="A24" s="22" t="s">
        <v>102</v>
      </c>
      <c r="B24" s="24">
        <v>0</v>
      </c>
      <c r="C24" s="24">
        <v>1800</v>
      </c>
      <c r="D24" s="23">
        <v>0</v>
      </c>
      <c r="E24" s="24">
        <v>1376.32</v>
      </c>
      <c r="F24" s="24">
        <v>4.22</v>
      </c>
      <c r="G24" s="24">
        <v>0</v>
      </c>
      <c r="H24" s="24">
        <v>0</v>
      </c>
      <c r="I24" s="82">
        <f>C24-E24-G24-H24</f>
        <v>423.68000000000006</v>
      </c>
      <c r="J24" s="71">
        <v>0</v>
      </c>
    </row>
    <row r="25" spans="1:12" ht="19.5" customHeight="1" thickBot="1" x14ac:dyDescent="0.45">
      <c r="A25" s="66" t="s">
        <v>155</v>
      </c>
      <c r="B25" s="87">
        <f>B24</f>
        <v>0</v>
      </c>
      <c r="C25" s="87">
        <f t="shared" ref="C25:I25" si="3">C24</f>
        <v>1800</v>
      </c>
      <c r="D25" s="87">
        <f t="shared" si="3"/>
        <v>0</v>
      </c>
      <c r="E25" s="87">
        <f t="shared" si="3"/>
        <v>1376.32</v>
      </c>
      <c r="F25" s="87">
        <f t="shared" si="3"/>
        <v>4.22</v>
      </c>
      <c r="G25" s="87">
        <f t="shared" si="3"/>
        <v>0</v>
      </c>
      <c r="H25" s="87">
        <f t="shared" si="3"/>
        <v>0</v>
      </c>
      <c r="I25" s="87">
        <f t="shared" si="3"/>
        <v>423.68000000000006</v>
      </c>
      <c r="J25" s="71"/>
    </row>
    <row r="26" spans="1:12" ht="30.95" customHeight="1" thickBot="1" x14ac:dyDescent="0.45">
      <c r="A26" s="168" t="s">
        <v>156</v>
      </c>
      <c r="B26" s="89">
        <v>0</v>
      </c>
      <c r="C26" s="89">
        <v>8684</v>
      </c>
      <c r="D26" s="90">
        <v>0</v>
      </c>
      <c r="E26" s="89">
        <v>8684</v>
      </c>
      <c r="F26" s="90">
        <v>0</v>
      </c>
      <c r="G26" s="89">
        <v>0</v>
      </c>
      <c r="H26" s="89">
        <v>0</v>
      </c>
      <c r="I26" s="89">
        <f>C26-E26-G26-H26</f>
        <v>0</v>
      </c>
      <c r="J26" s="67">
        <v>0</v>
      </c>
      <c r="K26" s="181" t="s">
        <v>135</v>
      </c>
      <c r="L26" s="182"/>
    </row>
    <row r="27" spans="1:12" ht="12.4" customHeight="1" x14ac:dyDescent="0.4">
      <c r="A27" s="9" t="s">
        <v>157</v>
      </c>
      <c r="B27" s="16">
        <f t="shared" ref="B27:H27" si="4">B26+B24+B23+B14</f>
        <v>873912.46</v>
      </c>
      <c r="C27" s="16">
        <f t="shared" si="4"/>
        <v>884396.46</v>
      </c>
      <c r="D27" s="16">
        <f t="shared" si="4"/>
        <v>62700.960000000006</v>
      </c>
      <c r="E27" s="16">
        <f t="shared" si="4"/>
        <v>714163.1</v>
      </c>
      <c r="F27" s="16">
        <f t="shared" si="4"/>
        <v>767543.21</v>
      </c>
      <c r="G27" s="16">
        <f t="shared" si="4"/>
        <v>0</v>
      </c>
      <c r="H27" s="16">
        <f t="shared" si="4"/>
        <v>0</v>
      </c>
      <c r="I27" s="81">
        <f>I26+I25+I23+I14</f>
        <v>170233.36000000002</v>
      </c>
      <c r="J27" s="17">
        <v>9.4999999999999998E-3</v>
      </c>
    </row>
    <row r="28" spans="1:12" ht="12.4" customHeight="1" x14ac:dyDescent="0.4">
      <c r="A28" s="9"/>
      <c r="B28" s="16"/>
      <c r="C28" s="16"/>
      <c r="D28" s="16"/>
      <c r="E28" s="16"/>
      <c r="F28" s="16"/>
      <c r="G28" s="16"/>
      <c r="H28" s="16"/>
      <c r="I28" s="81"/>
      <c r="J28" s="17"/>
    </row>
    <row r="29" spans="1:12" ht="12.4" customHeight="1" x14ac:dyDescent="0.5">
      <c r="A29" s="22" t="s">
        <v>27</v>
      </c>
      <c r="B29" s="23">
        <v>0</v>
      </c>
      <c r="C29" s="23">
        <v>0</v>
      </c>
      <c r="D29" s="23">
        <v>0</v>
      </c>
      <c r="E29" s="23">
        <v>0</v>
      </c>
      <c r="F29" s="24">
        <v>500</v>
      </c>
      <c r="G29" s="23">
        <v>0</v>
      </c>
      <c r="H29" s="23">
        <v>0</v>
      </c>
      <c r="I29" s="86">
        <f t="shared" ref="I29:I75" si="5">C29-E29-G29-H29</f>
        <v>0</v>
      </c>
      <c r="J29" s="25">
        <v>0</v>
      </c>
      <c r="K29" s="183"/>
      <c r="L29" s="183"/>
    </row>
    <row r="30" spans="1:12" ht="12.4" customHeight="1" x14ac:dyDescent="0.4">
      <c r="A30" s="22" t="s">
        <v>28</v>
      </c>
      <c r="B30" s="24">
        <v>0</v>
      </c>
      <c r="C30" s="24">
        <v>3750</v>
      </c>
      <c r="D30" s="23">
        <v>0</v>
      </c>
      <c r="E30" s="24">
        <v>7750</v>
      </c>
      <c r="F30" s="24">
        <v>1513.5</v>
      </c>
      <c r="G30" s="24">
        <v>0</v>
      </c>
      <c r="H30" s="24">
        <v>0</v>
      </c>
      <c r="I30" s="86">
        <f t="shared" si="5"/>
        <v>-4000</v>
      </c>
      <c r="J30" s="27">
        <v>-1.0667</v>
      </c>
      <c r="K30" s="184"/>
      <c r="L30" s="184"/>
    </row>
    <row r="31" spans="1:12" ht="12.4" customHeight="1" x14ac:dyDescent="0.4">
      <c r="A31" s="22" t="s">
        <v>29</v>
      </c>
      <c r="B31" s="24">
        <v>30000</v>
      </c>
      <c r="C31" s="24">
        <v>30000</v>
      </c>
      <c r="D31" s="24">
        <v>17416.68</v>
      </c>
      <c r="E31" s="24">
        <v>23637.9</v>
      </c>
      <c r="F31" s="24">
        <v>55183.11</v>
      </c>
      <c r="G31" s="24">
        <v>0</v>
      </c>
      <c r="H31" s="24">
        <v>0</v>
      </c>
      <c r="I31" s="86">
        <f t="shared" si="5"/>
        <v>6362.0999999999985</v>
      </c>
      <c r="J31" s="27">
        <v>-4.3666</v>
      </c>
      <c r="K31" s="184"/>
      <c r="L31" s="184"/>
    </row>
    <row r="32" spans="1:12" ht="12.4" customHeight="1" x14ac:dyDescent="0.4">
      <c r="A32" s="22" t="s">
        <v>30</v>
      </c>
      <c r="B32" s="24">
        <v>0</v>
      </c>
      <c r="C32" s="24">
        <v>500</v>
      </c>
      <c r="D32" s="23">
        <v>0</v>
      </c>
      <c r="E32" s="24">
        <v>250</v>
      </c>
      <c r="F32" s="24">
        <v>1200</v>
      </c>
      <c r="G32" s="24">
        <v>0</v>
      </c>
      <c r="H32" s="24">
        <v>0</v>
      </c>
      <c r="I32" s="82">
        <f t="shared" si="5"/>
        <v>250</v>
      </c>
      <c r="J32" s="25">
        <v>0</v>
      </c>
      <c r="K32" s="184"/>
      <c r="L32" s="184"/>
    </row>
    <row r="33" spans="1:12" ht="12.4" customHeight="1" x14ac:dyDescent="0.4">
      <c r="A33" s="22" t="s">
        <v>31</v>
      </c>
      <c r="B33" s="24">
        <v>1000</v>
      </c>
      <c r="C33" s="24">
        <v>10000</v>
      </c>
      <c r="D33" s="24">
        <v>750</v>
      </c>
      <c r="E33" s="24">
        <v>9104.93</v>
      </c>
      <c r="F33" s="24">
        <v>3180</v>
      </c>
      <c r="G33" s="24">
        <v>0</v>
      </c>
      <c r="H33" s="24">
        <v>0</v>
      </c>
      <c r="I33" s="82">
        <f t="shared" si="5"/>
        <v>895.06999999999971</v>
      </c>
      <c r="J33" s="27">
        <v>-8.3900000000000002E-2</v>
      </c>
      <c r="K33" s="184"/>
      <c r="L33" s="184"/>
    </row>
    <row r="34" spans="1:12" ht="12.4" customHeight="1" x14ac:dyDescent="0.4">
      <c r="A34" s="22" t="s">
        <v>32</v>
      </c>
      <c r="B34" s="24">
        <v>0</v>
      </c>
      <c r="C34" s="24">
        <v>0</v>
      </c>
      <c r="D34" s="23">
        <v>0</v>
      </c>
      <c r="E34" s="24">
        <v>0</v>
      </c>
      <c r="F34" s="24">
        <v>-25529.759999999998</v>
      </c>
      <c r="G34" s="24">
        <v>0</v>
      </c>
      <c r="H34" s="24">
        <v>0</v>
      </c>
      <c r="I34" s="82">
        <f t="shared" si="5"/>
        <v>0</v>
      </c>
      <c r="J34" s="25">
        <v>0</v>
      </c>
      <c r="K34" s="184"/>
      <c r="L34" s="184"/>
    </row>
    <row r="35" spans="1:12" ht="12.4" customHeight="1" x14ac:dyDescent="0.4">
      <c r="A35" s="22" t="s">
        <v>33</v>
      </c>
      <c r="B35" s="23">
        <v>0</v>
      </c>
      <c r="C35" s="23">
        <v>0</v>
      </c>
      <c r="D35" s="23">
        <v>0</v>
      </c>
      <c r="E35" s="23">
        <v>0</v>
      </c>
      <c r="F35" s="24">
        <v>0</v>
      </c>
      <c r="G35" s="23">
        <v>0</v>
      </c>
      <c r="H35" s="23">
        <v>0</v>
      </c>
      <c r="I35" s="82">
        <f t="shared" si="5"/>
        <v>0</v>
      </c>
      <c r="J35" s="25">
        <v>0</v>
      </c>
      <c r="K35" s="184"/>
      <c r="L35" s="184"/>
    </row>
    <row r="36" spans="1:12" ht="12.4" customHeight="1" x14ac:dyDescent="0.4">
      <c r="A36" s="207" t="s">
        <v>158</v>
      </c>
      <c r="B36" s="87">
        <f>SUM(B29:B35)</f>
        <v>31000</v>
      </c>
      <c r="C36" s="87">
        <f t="shared" ref="C36:I36" si="6">SUM(C29:C35)</f>
        <v>44250</v>
      </c>
      <c r="D36" s="87">
        <f t="shared" si="6"/>
        <v>18166.68</v>
      </c>
      <c r="E36" s="87">
        <f t="shared" si="6"/>
        <v>40742.83</v>
      </c>
      <c r="F36" s="87">
        <f t="shared" si="6"/>
        <v>36046.850000000006</v>
      </c>
      <c r="G36" s="87">
        <f t="shared" si="6"/>
        <v>0</v>
      </c>
      <c r="H36" s="87">
        <f t="shared" si="6"/>
        <v>0</v>
      </c>
      <c r="I36" s="87">
        <f t="shared" si="6"/>
        <v>3507.1699999999983</v>
      </c>
      <c r="J36" s="27">
        <v>-0.73620000000000008</v>
      </c>
      <c r="K36" s="184"/>
      <c r="L36" s="184"/>
    </row>
    <row r="37" spans="1:12" ht="12.4" customHeight="1" x14ac:dyDescent="0.4">
      <c r="A37" s="22" t="s">
        <v>34</v>
      </c>
      <c r="B37" s="24">
        <v>1500</v>
      </c>
      <c r="C37" s="24">
        <v>1500</v>
      </c>
      <c r="D37" s="24">
        <v>1336.83</v>
      </c>
      <c r="E37" s="24">
        <v>2595.29</v>
      </c>
      <c r="F37" s="24">
        <v>6184.28</v>
      </c>
      <c r="G37" s="24">
        <v>0</v>
      </c>
      <c r="H37" s="24">
        <v>0</v>
      </c>
      <c r="I37" s="82">
        <f t="shared" si="5"/>
        <v>-1095.29</v>
      </c>
      <c r="J37" s="27">
        <v>-5.4882000000000009</v>
      </c>
      <c r="K37" s="184"/>
      <c r="L37" s="184"/>
    </row>
    <row r="38" spans="1:12" ht="12.4" customHeight="1" x14ac:dyDescent="0.4">
      <c r="A38" s="22" t="s">
        <v>35</v>
      </c>
      <c r="B38" s="24">
        <v>100</v>
      </c>
      <c r="C38" s="24">
        <v>100</v>
      </c>
      <c r="D38" s="24">
        <v>85.57</v>
      </c>
      <c r="E38" s="24">
        <v>131.63999999999999</v>
      </c>
      <c r="F38" s="24">
        <v>253.31</v>
      </c>
      <c r="G38" s="24">
        <v>0</v>
      </c>
      <c r="H38" s="24">
        <v>0</v>
      </c>
      <c r="I38" s="82">
        <f t="shared" si="5"/>
        <v>-31.639999999999986</v>
      </c>
      <c r="J38" s="27">
        <v>-5.5820000000000007</v>
      </c>
      <c r="K38" s="184"/>
      <c r="L38" s="184"/>
    </row>
    <row r="39" spans="1:12" ht="12.4" customHeight="1" x14ac:dyDescent="0.4">
      <c r="A39" s="22" t="s">
        <v>36</v>
      </c>
      <c r="B39" s="23">
        <v>0</v>
      </c>
      <c r="C39" s="23">
        <v>0</v>
      </c>
      <c r="D39" s="23">
        <v>0</v>
      </c>
      <c r="E39" s="23">
        <v>0</v>
      </c>
      <c r="F39" s="23">
        <v>0</v>
      </c>
      <c r="G39" s="23">
        <v>0</v>
      </c>
      <c r="H39" s="23">
        <v>0</v>
      </c>
      <c r="I39" s="82">
        <f t="shared" si="5"/>
        <v>0</v>
      </c>
      <c r="J39" s="25">
        <v>0</v>
      </c>
      <c r="K39" s="184"/>
      <c r="L39" s="184"/>
    </row>
    <row r="40" spans="1:12" ht="12.4" customHeight="1" thickBot="1" x14ac:dyDescent="0.45">
      <c r="A40" s="207" t="s">
        <v>159</v>
      </c>
      <c r="B40" s="87">
        <f t="shared" ref="B40:H40" si="7">SUM(B37:B39)</f>
        <v>1600</v>
      </c>
      <c r="C40" s="87">
        <f t="shared" si="7"/>
        <v>1600</v>
      </c>
      <c r="D40" s="87">
        <f t="shared" si="7"/>
        <v>1422.3999999999999</v>
      </c>
      <c r="E40" s="87">
        <f t="shared" si="7"/>
        <v>2726.93</v>
      </c>
      <c r="F40" s="87">
        <f t="shared" si="7"/>
        <v>6437.59</v>
      </c>
      <c r="G40" s="87">
        <f t="shared" si="7"/>
        <v>0</v>
      </c>
      <c r="H40" s="87">
        <f t="shared" si="7"/>
        <v>0</v>
      </c>
      <c r="I40" s="88">
        <f t="shared" si="5"/>
        <v>-1126.9299999999998</v>
      </c>
      <c r="J40" s="27">
        <v>-11.0702</v>
      </c>
      <c r="K40" s="184"/>
      <c r="L40" s="184"/>
    </row>
    <row r="41" spans="1:12" ht="12.4" customHeight="1" x14ac:dyDescent="0.4">
      <c r="A41" s="60" t="s">
        <v>37</v>
      </c>
      <c r="B41" s="68">
        <v>0</v>
      </c>
      <c r="C41" s="68">
        <v>0</v>
      </c>
      <c r="D41" s="68">
        <v>0</v>
      </c>
      <c r="E41" s="68">
        <v>0</v>
      </c>
      <c r="F41" s="61">
        <v>348.4</v>
      </c>
      <c r="G41" s="68">
        <v>0</v>
      </c>
      <c r="H41" s="68">
        <v>0</v>
      </c>
      <c r="I41" s="83">
        <f t="shared" si="5"/>
        <v>0</v>
      </c>
      <c r="J41" s="69">
        <v>0</v>
      </c>
      <c r="K41" s="174" t="s">
        <v>136</v>
      </c>
      <c r="L41" s="175"/>
    </row>
    <row r="42" spans="1:12" ht="12.4" customHeight="1" x14ac:dyDescent="0.4">
      <c r="A42" s="63" t="s">
        <v>38</v>
      </c>
      <c r="B42" s="11">
        <v>0</v>
      </c>
      <c r="C42" s="11">
        <v>1200</v>
      </c>
      <c r="D42" s="13">
        <v>0</v>
      </c>
      <c r="E42" s="11">
        <v>1190.48</v>
      </c>
      <c r="F42" s="13">
        <v>0</v>
      </c>
      <c r="G42" s="11">
        <v>0</v>
      </c>
      <c r="H42" s="11">
        <v>0</v>
      </c>
      <c r="I42" s="86">
        <f t="shared" si="5"/>
        <v>9.5199999999999818</v>
      </c>
      <c r="J42" s="12">
        <v>7.9000000000000008E-3</v>
      </c>
      <c r="K42" s="176"/>
      <c r="L42" s="177"/>
    </row>
    <row r="43" spans="1:12" ht="12.4" customHeight="1" x14ac:dyDescent="0.4">
      <c r="A43" s="63" t="s">
        <v>39</v>
      </c>
      <c r="B43" s="11">
        <v>0</v>
      </c>
      <c r="C43" s="11">
        <v>100</v>
      </c>
      <c r="D43" s="13">
        <v>0</v>
      </c>
      <c r="E43" s="11">
        <v>91.07</v>
      </c>
      <c r="F43" s="11">
        <v>22.95</v>
      </c>
      <c r="G43" s="11">
        <v>0</v>
      </c>
      <c r="H43" s="11">
        <v>0</v>
      </c>
      <c r="I43" s="86">
        <f t="shared" si="5"/>
        <v>8.9300000000000068</v>
      </c>
      <c r="J43" s="12">
        <v>8.929999999999999E-2</v>
      </c>
      <c r="K43" s="176"/>
      <c r="L43" s="177"/>
    </row>
    <row r="44" spans="1:12" ht="12.4" customHeight="1" x14ac:dyDescent="0.4">
      <c r="A44" s="63" t="s">
        <v>40</v>
      </c>
      <c r="B44" s="11">
        <v>0</v>
      </c>
      <c r="C44" s="11">
        <v>20</v>
      </c>
      <c r="D44" s="13">
        <v>0</v>
      </c>
      <c r="E44" s="11">
        <v>3.33</v>
      </c>
      <c r="F44" s="11">
        <v>0.84</v>
      </c>
      <c r="G44" s="11">
        <v>0</v>
      </c>
      <c r="H44" s="11">
        <v>0</v>
      </c>
      <c r="I44" s="86">
        <f t="shared" si="5"/>
        <v>16.670000000000002</v>
      </c>
      <c r="J44" s="12">
        <v>0.83349999999999991</v>
      </c>
      <c r="K44" s="176"/>
      <c r="L44" s="177"/>
    </row>
    <row r="45" spans="1:12" ht="12.4" customHeight="1" thickBot="1" x14ac:dyDescent="0.45">
      <c r="A45" s="169" t="s">
        <v>41</v>
      </c>
      <c r="B45" s="91">
        <f>SUM(B41:B44)</f>
        <v>0</v>
      </c>
      <c r="C45" s="91">
        <f t="shared" ref="C45:I45" si="8">SUM(C41:C44)</f>
        <v>1320</v>
      </c>
      <c r="D45" s="91">
        <f t="shared" si="8"/>
        <v>0</v>
      </c>
      <c r="E45" s="91">
        <f t="shared" si="8"/>
        <v>1284.8799999999999</v>
      </c>
      <c r="F45" s="91">
        <f t="shared" si="8"/>
        <v>372.18999999999994</v>
      </c>
      <c r="G45" s="91">
        <f t="shared" si="8"/>
        <v>0</v>
      </c>
      <c r="H45" s="91">
        <f t="shared" si="8"/>
        <v>0</v>
      </c>
      <c r="I45" s="91">
        <f t="shared" si="8"/>
        <v>35.11999999999999</v>
      </c>
      <c r="J45" s="65">
        <v>0.93069999999999997</v>
      </c>
      <c r="K45" s="178"/>
      <c r="L45" s="179"/>
    </row>
    <row r="46" spans="1:12" ht="12.4" customHeight="1" x14ac:dyDescent="0.4">
      <c r="A46" s="6"/>
      <c r="B46" s="15"/>
      <c r="C46" s="15"/>
      <c r="D46" s="15"/>
      <c r="E46" s="15"/>
      <c r="F46" s="15"/>
      <c r="G46" s="15"/>
      <c r="H46" s="15"/>
      <c r="I46" s="84"/>
      <c r="J46" s="10"/>
    </row>
    <row r="47" spans="1:12" ht="12.4" customHeight="1" x14ac:dyDescent="0.4">
      <c r="A47" s="22" t="s">
        <v>42</v>
      </c>
      <c r="B47" s="24">
        <v>0</v>
      </c>
      <c r="C47" s="24">
        <v>5475</v>
      </c>
      <c r="D47" s="24">
        <v>2725</v>
      </c>
      <c r="E47" s="24">
        <v>5475</v>
      </c>
      <c r="F47" s="24">
        <v>8250</v>
      </c>
      <c r="G47" s="24">
        <v>0</v>
      </c>
      <c r="H47" s="24">
        <v>0</v>
      </c>
      <c r="I47" s="82">
        <f>C47-E47-G47-H46</f>
        <v>0</v>
      </c>
      <c r="J47" s="27">
        <v>-0.9909</v>
      </c>
    </row>
    <row r="48" spans="1:12" ht="25.5" x14ac:dyDescent="0.4">
      <c r="A48" s="66" t="s">
        <v>178</v>
      </c>
      <c r="B48" s="204">
        <f>SUM(B47)</f>
        <v>0</v>
      </c>
      <c r="C48" s="204">
        <f t="shared" ref="C48:I48" si="9">SUM(C47)</f>
        <v>5475</v>
      </c>
      <c r="D48" s="204">
        <f t="shared" si="9"/>
        <v>2725</v>
      </c>
      <c r="E48" s="204">
        <f t="shared" si="9"/>
        <v>5475</v>
      </c>
      <c r="F48" s="204">
        <f t="shared" si="9"/>
        <v>8250</v>
      </c>
      <c r="G48" s="204">
        <f t="shared" si="9"/>
        <v>0</v>
      </c>
      <c r="H48" s="204">
        <f t="shared" si="9"/>
        <v>0</v>
      </c>
      <c r="I48" s="204">
        <f t="shared" si="9"/>
        <v>0</v>
      </c>
      <c r="J48" s="30"/>
    </row>
    <row r="49" spans="1:12" ht="14.75" customHeight="1" x14ac:dyDescent="0.4">
      <c r="A49" s="22" t="s">
        <v>103</v>
      </c>
      <c r="B49" s="24">
        <v>3444</v>
      </c>
      <c r="C49" s="24">
        <v>15000</v>
      </c>
      <c r="D49" s="24">
        <v>847.36</v>
      </c>
      <c r="E49" s="24">
        <v>14014.78</v>
      </c>
      <c r="F49" s="24">
        <v>2648.93</v>
      </c>
      <c r="G49" s="24">
        <v>0</v>
      </c>
      <c r="H49" s="24">
        <v>0</v>
      </c>
      <c r="I49" s="82">
        <f>C49-E49-G49-H48</f>
        <v>985.21999999999935</v>
      </c>
      <c r="J49" s="27">
        <v>-0.22460000000000002</v>
      </c>
    </row>
    <row r="50" spans="1:12" ht="14.75" customHeight="1" x14ac:dyDescent="0.4">
      <c r="A50" s="66" t="s">
        <v>179</v>
      </c>
      <c r="B50" s="205">
        <f>SUM(B49)</f>
        <v>3444</v>
      </c>
      <c r="C50" s="205">
        <f t="shared" ref="C50:I50" si="10">SUM(C49)</f>
        <v>15000</v>
      </c>
      <c r="D50" s="205">
        <f t="shared" si="10"/>
        <v>847.36</v>
      </c>
      <c r="E50" s="205">
        <f t="shared" si="10"/>
        <v>14014.78</v>
      </c>
      <c r="F50" s="205">
        <f t="shared" si="10"/>
        <v>2648.93</v>
      </c>
      <c r="G50" s="205">
        <f t="shared" si="10"/>
        <v>0</v>
      </c>
      <c r="H50" s="205">
        <f t="shared" si="10"/>
        <v>0</v>
      </c>
      <c r="I50" s="205">
        <f t="shared" si="10"/>
        <v>985.21999999999935</v>
      </c>
      <c r="J50" s="30"/>
    </row>
    <row r="51" spans="1:12" ht="14.75" customHeight="1" x14ac:dyDescent="0.4">
      <c r="A51" s="22" t="s">
        <v>104</v>
      </c>
      <c r="B51" s="24">
        <v>12250</v>
      </c>
      <c r="C51" s="24">
        <v>15450</v>
      </c>
      <c r="D51" s="24">
        <v>6000</v>
      </c>
      <c r="E51" s="24">
        <v>15411.44</v>
      </c>
      <c r="F51" s="24">
        <v>13840</v>
      </c>
      <c r="G51" s="24">
        <v>0</v>
      </c>
      <c r="H51" s="24">
        <v>0</v>
      </c>
      <c r="I51" s="82">
        <f>C51-E51-G51-H50</f>
        <v>38.559999999999491</v>
      </c>
      <c r="J51" s="31">
        <v>2.5000000000000001E-3</v>
      </c>
    </row>
    <row r="52" spans="1:12" ht="14.75" customHeight="1" x14ac:dyDescent="0.4">
      <c r="A52" s="66" t="s">
        <v>180</v>
      </c>
      <c r="B52" s="204">
        <f>SUM(B51)</f>
        <v>12250</v>
      </c>
      <c r="C52" s="204">
        <f t="shared" ref="C52:I52" si="11">SUM(C51)</f>
        <v>15450</v>
      </c>
      <c r="D52" s="204">
        <f t="shared" si="11"/>
        <v>6000</v>
      </c>
      <c r="E52" s="204">
        <f t="shared" si="11"/>
        <v>15411.44</v>
      </c>
      <c r="F52" s="204">
        <f t="shared" si="11"/>
        <v>13840</v>
      </c>
      <c r="G52" s="204">
        <f t="shared" si="11"/>
        <v>0</v>
      </c>
      <c r="H52" s="204">
        <f t="shared" si="11"/>
        <v>0</v>
      </c>
      <c r="I52" s="204">
        <f t="shared" si="11"/>
        <v>38.559999999999491</v>
      </c>
      <c r="J52" s="30"/>
    </row>
    <row r="53" spans="1:12" ht="14.75" customHeight="1" x14ac:dyDescent="0.4">
      <c r="A53" s="206" t="s">
        <v>160</v>
      </c>
      <c r="B53" s="203">
        <f>B52+B50+B48+B45+B40+B36</f>
        <v>48294</v>
      </c>
      <c r="C53" s="203">
        <f t="shared" ref="C53:I53" si="12">C52+C50+C48+C45+C40+C36</f>
        <v>83095</v>
      </c>
      <c r="D53" s="203">
        <f t="shared" si="12"/>
        <v>29161.440000000002</v>
      </c>
      <c r="E53" s="203">
        <f t="shared" si="12"/>
        <v>79655.86</v>
      </c>
      <c r="F53" s="203">
        <f t="shared" si="12"/>
        <v>67595.56</v>
      </c>
      <c r="G53" s="203">
        <f t="shared" si="12"/>
        <v>0</v>
      </c>
      <c r="H53" s="203">
        <f t="shared" si="12"/>
        <v>0</v>
      </c>
      <c r="I53" s="203">
        <f t="shared" si="12"/>
        <v>3439.1399999999971</v>
      </c>
      <c r="J53" s="32">
        <v>-0.4113</v>
      </c>
    </row>
    <row r="54" spans="1:12" ht="12.4" customHeight="1" x14ac:dyDescent="0.4">
      <c r="A54" s="28"/>
      <c r="B54" s="29"/>
      <c r="C54" s="29"/>
      <c r="D54" s="29"/>
      <c r="E54" s="29"/>
      <c r="F54" s="29"/>
      <c r="G54" s="29"/>
      <c r="H54" s="29"/>
      <c r="I54" s="85" t="s">
        <v>125</v>
      </c>
      <c r="J54" s="30"/>
    </row>
    <row r="55" spans="1:12" ht="12.4" customHeight="1" x14ac:dyDescent="0.4">
      <c r="A55" s="22" t="s">
        <v>44</v>
      </c>
      <c r="B55" s="24">
        <v>50</v>
      </c>
      <c r="C55" s="24">
        <v>50</v>
      </c>
      <c r="D55" s="24">
        <v>7.25</v>
      </c>
      <c r="E55" s="24">
        <v>30.18</v>
      </c>
      <c r="F55" s="24">
        <v>17.25</v>
      </c>
      <c r="G55" s="24">
        <v>0</v>
      </c>
      <c r="H55" s="24">
        <v>0</v>
      </c>
      <c r="I55" s="82">
        <f t="shared" si="5"/>
        <v>19.82</v>
      </c>
      <c r="J55" s="31">
        <v>0.39640000000000003</v>
      </c>
      <c r="K55" s="171" t="s">
        <v>150</v>
      </c>
      <c r="L55" s="171"/>
    </row>
    <row r="56" spans="1:12" ht="12.4" customHeight="1" x14ac:dyDescent="0.4">
      <c r="A56" s="22" t="s">
        <v>45</v>
      </c>
      <c r="B56" s="23">
        <v>0</v>
      </c>
      <c r="C56" s="23">
        <v>0</v>
      </c>
      <c r="D56" s="23">
        <v>0</v>
      </c>
      <c r="E56" s="23">
        <v>0</v>
      </c>
      <c r="F56" s="24">
        <v>12.73</v>
      </c>
      <c r="G56" s="23">
        <v>0</v>
      </c>
      <c r="H56" s="23">
        <v>0</v>
      </c>
      <c r="I56" s="82">
        <f t="shared" si="5"/>
        <v>0</v>
      </c>
      <c r="J56" s="25">
        <v>0</v>
      </c>
      <c r="K56" s="171"/>
      <c r="L56" s="171"/>
    </row>
    <row r="57" spans="1:12" ht="12.4" customHeight="1" x14ac:dyDescent="0.4">
      <c r="A57" s="22" t="s">
        <v>46</v>
      </c>
      <c r="B57" s="24">
        <v>0</v>
      </c>
      <c r="C57" s="24">
        <v>0</v>
      </c>
      <c r="D57" s="24">
        <v>2.54</v>
      </c>
      <c r="E57" s="24">
        <v>8.8800000000000008</v>
      </c>
      <c r="F57" s="23">
        <v>0</v>
      </c>
      <c r="G57" s="24">
        <v>0</v>
      </c>
      <c r="H57" s="24">
        <v>0</v>
      </c>
      <c r="I57" s="82">
        <f t="shared" si="5"/>
        <v>-8.8800000000000008</v>
      </c>
      <c r="J57" s="25">
        <v>0</v>
      </c>
    </row>
    <row r="58" spans="1:12" ht="12.4" customHeight="1" x14ac:dyDescent="0.4">
      <c r="A58" s="206" t="s">
        <v>161</v>
      </c>
      <c r="B58" s="95">
        <f>SUM(B55:B57)</f>
        <v>50</v>
      </c>
      <c r="C58" s="95">
        <f t="shared" ref="C58:H58" si="13">SUM(C55:C57)</f>
        <v>50</v>
      </c>
      <c r="D58" s="95">
        <f t="shared" si="13"/>
        <v>9.7899999999999991</v>
      </c>
      <c r="E58" s="95">
        <f t="shared" si="13"/>
        <v>39.06</v>
      </c>
      <c r="F58" s="95">
        <f t="shared" si="13"/>
        <v>29.98</v>
      </c>
      <c r="G58" s="95">
        <f t="shared" si="13"/>
        <v>0</v>
      </c>
      <c r="H58" s="95">
        <f t="shared" si="13"/>
        <v>0</v>
      </c>
      <c r="I58" s="97">
        <f t="shared" si="5"/>
        <v>10.939999999999998</v>
      </c>
      <c r="J58" s="31">
        <v>0.39640000000000003</v>
      </c>
    </row>
    <row r="59" spans="1:12" ht="12.4" customHeight="1" x14ac:dyDescent="0.4">
      <c r="A59" s="22" t="s">
        <v>50</v>
      </c>
      <c r="B59" s="24">
        <v>0</v>
      </c>
      <c r="C59" s="24">
        <v>0</v>
      </c>
      <c r="D59" s="24">
        <v>0</v>
      </c>
      <c r="E59" s="24">
        <v>0</v>
      </c>
      <c r="F59" s="23">
        <v>0</v>
      </c>
      <c r="G59" s="24">
        <v>0</v>
      </c>
      <c r="H59" s="24">
        <v>0</v>
      </c>
      <c r="I59" s="82">
        <f t="shared" si="5"/>
        <v>0</v>
      </c>
      <c r="J59" s="25">
        <v>0</v>
      </c>
    </row>
    <row r="60" spans="1:12" ht="12.4" customHeight="1" x14ac:dyDescent="0.4">
      <c r="A60" s="206" t="s">
        <v>162</v>
      </c>
      <c r="B60" s="95">
        <f t="shared" ref="B60:H60" si="14">SUM(B59:B59)</f>
        <v>0</v>
      </c>
      <c r="C60" s="95">
        <f t="shared" si="14"/>
        <v>0</v>
      </c>
      <c r="D60" s="95">
        <f t="shared" si="14"/>
        <v>0</v>
      </c>
      <c r="E60" s="95">
        <f t="shared" si="14"/>
        <v>0</v>
      </c>
      <c r="F60" s="95">
        <f t="shared" si="14"/>
        <v>0</v>
      </c>
      <c r="G60" s="95">
        <f t="shared" si="14"/>
        <v>0</v>
      </c>
      <c r="H60" s="95">
        <f t="shared" si="14"/>
        <v>0</v>
      </c>
      <c r="I60" s="97">
        <f t="shared" si="5"/>
        <v>0</v>
      </c>
      <c r="J60" s="31">
        <v>0</v>
      </c>
    </row>
    <row r="61" spans="1:12" ht="12.4" customHeight="1" x14ac:dyDescent="0.4">
      <c r="A61" s="28"/>
      <c r="B61" s="30"/>
      <c r="C61" s="30"/>
      <c r="D61" s="30"/>
      <c r="E61" s="30"/>
      <c r="F61" s="30"/>
      <c r="G61" s="30"/>
      <c r="H61" s="30"/>
      <c r="I61" s="85" t="s">
        <v>125</v>
      </c>
      <c r="J61" s="30"/>
    </row>
    <row r="62" spans="1:12" ht="12.4" customHeight="1" x14ac:dyDescent="0.4">
      <c r="A62" s="207" t="s">
        <v>163</v>
      </c>
      <c r="B62" s="87">
        <f t="shared" ref="B62:H62" si="15">B60+B58</f>
        <v>50</v>
      </c>
      <c r="C62" s="87">
        <f t="shared" si="15"/>
        <v>50</v>
      </c>
      <c r="D62" s="87">
        <f t="shared" si="15"/>
        <v>9.7899999999999991</v>
      </c>
      <c r="E62" s="87">
        <f t="shared" si="15"/>
        <v>39.06</v>
      </c>
      <c r="F62" s="87">
        <f t="shared" si="15"/>
        <v>29.98</v>
      </c>
      <c r="G62" s="87">
        <f t="shared" si="15"/>
        <v>0</v>
      </c>
      <c r="H62" s="87">
        <f t="shared" si="15"/>
        <v>0</v>
      </c>
      <c r="I62" s="88">
        <f t="shared" si="5"/>
        <v>10.939999999999998</v>
      </c>
      <c r="J62" s="27">
        <v>-6.3700000000000007E-2</v>
      </c>
    </row>
    <row r="63" spans="1:12" ht="12.4" customHeight="1" x14ac:dyDescent="0.4">
      <c r="A63" s="28"/>
      <c r="B63" s="30"/>
      <c r="C63" s="30"/>
      <c r="D63" s="30"/>
      <c r="E63" s="30"/>
      <c r="F63" s="30"/>
      <c r="G63" s="30"/>
      <c r="H63" s="30"/>
      <c r="I63" s="85" t="s">
        <v>125</v>
      </c>
      <c r="J63" s="30"/>
      <c r="K63" s="30"/>
    </row>
    <row r="64" spans="1:12" ht="12.4" customHeight="1" x14ac:dyDescent="0.4">
      <c r="A64" s="22" t="s">
        <v>51</v>
      </c>
      <c r="B64" s="24">
        <v>0</v>
      </c>
      <c r="C64" s="24">
        <v>1000</v>
      </c>
      <c r="D64" s="24">
        <v>676.62</v>
      </c>
      <c r="E64" s="24">
        <v>1647.44</v>
      </c>
      <c r="F64" s="24">
        <v>13974.05</v>
      </c>
      <c r="G64" s="24">
        <v>0</v>
      </c>
      <c r="H64" s="24">
        <v>0</v>
      </c>
      <c r="I64" s="82">
        <f t="shared" si="5"/>
        <v>-647.44000000000005</v>
      </c>
      <c r="J64" s="27">
        <v>-0.64739999999999998</v>
      </c>
      <c r="K64" s="27"/>
    </row>
    <row r="65" spans="1:11" ht="12.4" customHeight="1" x14ac:dyDescent="0.4">
      <c r="A65" s="22" t="s">
        <v>52</v>
      </c>
      <c r="B65" s="24">
        <v>58835</v>
      </c>
      <c r="C65" s="24">
        <v>69113</v>
      </c>
      <c r="D65" s="24">
        <v>20340.16</v>
      </c>
      <c r="E65" s="24">
        <v>74456.38</v>
      </c>
      <c r="F65" s="24">
        <v>44614.92</v>
      </c>
      <c r="G65" s="24">
        <v>0</v>
      </c>
      <c r="H65" s="24">
        <v>0</v>
      </c>
      <c r="I65" s="82">
        <f t="shared" si="5"/>
        <v>-5343.3800000000047</v>
      </c>
      <c r="J65" s="27">
        <v>-7.7300000000000008E-2</v>
      </c>
      <c r="K65" s="27"/>
    </row>
    <row r="66" spans="1:11" ht="12.4" customHeight="1" x14ac:dyDescent="0.4">
      <c r="A66" s="22" t="s">
        <v>53</v>
      </c>
      <c r="B66" s="23">
        <v>0</v>
      </c>
      <c r="C66" s="23">
        <v>0</v>
      </c>
      <c r="D66" s="23">
        <v>0</v>
      </c>
      <c r="E66" s="23">
        <v>0</v>
      </c>
      <c r="F66" s="24">
        <v>345</v>
      </c>
      <c r="G66" s="23">
        <v>0</v>
      </c>
      <c r="H66" s="23">
        <v>0</v>
      </c>
      <c r="I66" s="82">
        <f t="shared" si="5"/>
        <v>0</v>
      </c>
      <c r="J66" s="25">
        <v>0</v>
      </c>
      <c r="K66" s="25"/>
    </row>
    <row r="67" spans="1:11" ht="12.4" customHeight="1" x14ac:dyDescent="0.4">
      <c r="A67" s="22" t="s">
        <v>54</v>
      </c>
      <c r="B67" s="23">
        <v>0</v>
      </c>
      <c r="C67" s="23">
        <v>0</v>
      </c>
      <c r="D67" s="23">
        <v>0</v>
      </c>
      <c r="E67" s="23">
        <v>0</v>
      </c>
      <c r="F67" s="24">
        <v>725.22</v>
      </c>
      <c r="G67" s="23">
        <v>0</v>
      </c>
      <c r="H67" s="23">
        <v>0</v>
      </c>
      <c r="I67" s="82">
        <f t="shared" si="5"/>
        <v>0</v>
      </c>
      <c r="J67" s="25">
        <v>0</v>
      </c>
      <c r="K67" s="25"/>
    </row>
    <row r="68" spans="1:11" ht="12.4" customHeight="1" x14ac:dyDescent="0.4">
      <c r="A68" s="206" t="s">
        <v>164</v>
      </c>
      <c r="B68" s="95">
        <f>SUM(B64:B67)</f>
        <v>58835</v>
      </c>
      <c r="C68" s="95">
        <v>76500</v>
      </c>
      <c r="D68" s="95">
        <f>SUM(D64:D67)</f>
        <v>21016.78</v>
      </c>
      <c r="E68" s="95">
        <f>SUM(E64:E67)</f>
        <v>76103.820000000007</v>
      </c>
      <c r="F68" s="95">
        <f>SUM(F64:F67)</f>
        <v>59659.19</v>
      </c>
      <c r="G68" s="95">
        <f>SUM(G64:G67)</f>
        <v>0</v>
      </c>
      <c r="H68" s="95">
        <f>SUM(H64:H67)</f>
        <v>0</v>
      </c>
      <c r="I68" s="97">
        <f t="shared" si="5"/>
        <v>396.17999999999302</v>
      </c>
      <c r="J68" s="27">
        <v>-0.7248</v>
      </c>
      <c r="K68" s="27"/>
    </row>
    <row r="69" spans="1:11" ht="12.4" customHeight="1" x14ac:dyDescent="0.4">
      <c r="A69" s="22" t="s">
        <v>55</v>
      </c>
      <c r="B69" s="24">
        <v>0</v>
      </c>
      <c r="C69" s="24">
        <v>3000</v>
      </c>
      <c r="D69" s="24">
        <v>2790</v>
      </c>
      <c r="E69" s="24">
        <v>2790</v>
      </c>
      <c r="F69" s="23">
        <v>0</v>
      </c>
      <c r="G69" s="24">
        <v>0</v>
      </c>
      <c r="H69" s="24">
        <v>0</v>
      </c>
      <c r="I69" s="82">
        <f t="shared" si="5"/>
        <v>210</v>
      </c>
      <c r="J69" s="25">
        <v>0</v>
      </c>
      <c r="K69" s="25"/>
    </row>
    <row r="70" spans="1:11" ht="12.4" customHeight="1" x14ac:dyDescent="0.4">
      <c r="A70" s="22" t="s">
        <v>56</v>
      </c>
      <c r="B70" s="24">
        <v>0</v>
      </c>
      <c r="C70" s="24">
        <v>800</v>
      </c>
      <c r="D70" s="24">
        <v>100</v>
      </c>
      <c r="E70" s="24">
        <v>579.65</v>
      </c>
      <c r="F70" s="24">
        <v>316.77999999999997</v>
      </c>
      <c r="G70" s="24">
        <v>0</v>
      </c>
      <c r="H70" s="24">
        <v>0</v>
      </c>
      <c r="I70" s="82">
        <f t="shared" si="5"/>
        <v>220.35000000000002</v>
      </c>
      <c r="J70" s="27">
        <v>-0.72609999999999997</v>
      </c>
      <c r="K70" s="27"/>
    </row>
    <row r="71" spans="1:11" ht="12.4" customHeight="1" x14ac:dyDescent="0.4">
      <c r="A71" s="22" t="s">
        <v>57</v>
      </c>
      <c r="B71" s="24">
        <v>0</v>
      </c>
      <c r="C71" s="24">
        <v>275</v>
      </c>
      <c r="D71" s="23">
        <v>0</v>
      </c>
      <c r="E71" s="24">
        <v>275</v>
      </c>
      <c r="F71" s="23">
        <v>0</v>
      </c>
      <c r="G71" s="24">
        <v>0</v>
      </c>
      <c r="H71" s="24">
        <v>0</v>
      </c>
      <c r="I71" s="82">
        <f t="shared" si="5"/>
        <v>0</v>
      </c>
      <c r="J71" s="31">
        <v>0</v>
      </c>
      <c r="K71" s="31"/>
    </row>
    <row r="72" spans="1:11" ht="12.4" customHeight="1" x14ac:dyDescent="0.4">
      <c r="A72" s="22" t="s">
        <v>58</v>
      </c>
      <c r="B72" s="23">
        <v>0</v>
      </c>
      <c r="C72" s="23">
        <v>0</v>
      </c>
      <c r="D72" s="23">
        <v>0</v>
      </c>
      <c r="E72" s="23">
        <v>0</v>
      </c>
      <c r="F72" s="24">
        <v>201.5</v>
      </c>
      <c r="G72" s="23">
        <v>0</v>
      </c>
      <c r="H72" s="23">
        <v>0</v>
      </c>
      <c r="I72" s="82">
        <f t="shared" si="5"/>
        <v>0</v>
      </c>
      <c r="J72" s="25">
        <v>0</v>
      </c>
      <c r="K72" s="25"/>
    </row>
    <row r="73" spans="1:11" ht="12.4" customHeight="1" x14ac:dyDescent="0.4">
      <c r="A73" s="22" t="s">
        <v>59</v>
      </c>
      <c r="B73" s="24">
        <v>0</v>
      </c>
      <c r="C73" s="24">
        <v>1700</v>
      </c>
      <c r="D73" s="24">
        <v>803.5</v>
      </c>
      <c r="E73" s="24">
        <v>1676.5</v>
      </c>
      <c r="F73" s="24">
        <v>305.52999999999997</v>
      </c>
      <c r="G73" s="24">
        <v>0</v>
      </c>
      <c r="H73" s="24">
        <v>0</v>
      </c>
      <c r="I73" s="82">
        <f t="shared" si="5"/>
        <v>23.5</v>
      </c>
      <c r="J73" s="27">
        <v>-1.0308999999999999</v>
      </c>
      <c r="K73" s="27"/>
    </row>
    <row r="74" spans="1:11" ht="12.4" customHeight="1" x14ac:dyDescent="0.4">
      <c r="A74" s="22" t="s">
        <v>60</v>
      </c>
      <c r="B74" s="24">
        <v>2000</v>
      </c>
      <c r="C74" s="24">
        <v>564</v>
      </c>
      <c r="D74" s="23">
        <v>0</v>
      </c>
      <c r="E74" s="24">
        <v>411.85</v>
      </c>
      <c r="F74" s="24">
        <v>176</v>
      </c>
      <c r="G74" s="24">
        <v>0</v>
      </c>
      <c r="H74" s="24">
        <v>0</v>
      </c>
      <c r="I74" s="82">
        <f t="shared" si="5"/>
        <v>152.14999999999998</v>
      </c>
      <c r="J74" s="31">
        <v>0.26940000000000003</v>
      </c>
      <c r="K74" s="31"/>
    </row>
    <row r="75" spans="1:11" ht="12.4" customHeight="1" x14ac:dyDescent="0.4">
      <c r="A75" s="22" t="s">
        <v>62</v>
      </c>
      <c r="B75" s="24">
        <v>0</v>
      </c>
      <c r="C75" s="24">
        <v>1907</v>
      </c>
      <c r="D75" s="23">
        <v>0</v>
      </c>
      <c r="E75" s="24">
        <v>1906.99</v>
      </c>
      <c r="F75" s="24">
        <v>168.86</v>
      </c>
      <c r="G75" s="24">
        <v>0</v>
      </c>
      <c r="H75" s="24">
        <v>0</v>
      </c>
      <c r="I75" s="82">
        <f t="shared" si="5"/>
        <v>9.9999999999909051E-3</v>
      </c>
      <c r="J75" s="31">
        <v>0</v>
      </c>
      <c r="K75" s="31"/>
    </row>
    <row r="76" spans="1:11" ht="12.4" customHeight="1" x14ac:dyDescent="0.4">
      <c r="A76" s="22" t="s">
        <v>63</v>
      </c>
      <c r="B76" s="24">
        <v>0</v>
      </c>
      <c r="C76" s="24">
        <v>4320</v>
      </c>
      <c r="D76" s="23">
        <v>0</v>
      </c>
      <c r="E76" s="24">
        <v>4320</v>
      </c>
      <c r="F76" s="24">
        <v>9059.5499999999993</v>
      </c>
      <c r="G76" s="24">
        <v>0</v>
      </c>
      <c r="H76" s="24">
        <v>0</v>
      </c>
      <c r="I76" s="82">
        <f t="shared" ref="I76:I131" si="16">C76-E76-G76-H76</f>
        <v>0</v>
      </c>
      <c r="J76" s="31">
        <v>0</v>
      </c>
      <c r="K76" s="31"/>
    </row>
    <row r="77" spans="1:11" ht="12.4" customHeight="1" x14ac:dyDescent="0.4">
      <c r="A77" s="22" t="s">
        <v>64</v>
      </c>
      <c r="B77" s="24">
        <v>5000</v>
      </c>
      <c r="C77" s="24">
        <v>8000</v>
      </c>
      <c r="D77" s="24">
        <v>0</v>
      </c>
      <c r="E77" s="24">
        <v>1243.26</v>
      </c>
      <c r="F77" s="24">
        <v>19507.5</v>
      </c>
      <c r="G77" s="24">
        <v>0</v>
      </c>
      <c r="H77" s="59">
        <v>234.26</v>
      </c>
      <c r="I77" s="82">
        <f t="shared" si="16"/>
        <v>6522.48</v>
      </c>
      <c r="J77" s="31">
        <v>5.6799999999999996E-2</v>
      </c>
      <c r="K77" s="31"/>
    </row>
    <row r="78" spans="1:11" ht="12.4" customHeight="1" x14ac:dyDescent="0.4">
      <c r="A78" s="22" t="s">
        <v>65</v>
      </c>
      <c r="B78" s="24">
        <v>0</v>
      </c>
      <c r="C78" s="24">
        <v>0</v>
      </c>
      <c r="D78" s="24">
        <v>0</v>
      </c>
      <c r="E78" s="26">
        <v>-3.57</v>
      </c>
      <c r="F78" s="23">
        <v>0</v>
      </c>
      <c r="G78" s="24">
        <v>0</v>
      </c>
      <c r="H78" s="24">
        <v>0</v>
      </c>
      <c r="I78" s="82">
        <f t="shared" si="16"/>
        <v>3.57</v>
      </c>
      <c r="J78" s="25">
        <v>0</v>
      </c>
      <c r="K78" s="25"/>
    </row>
    <row r="79" spans="1:11" ht="12.4" customHeight="1" x14ac:dyDescent="0.4">
      <c r="A79" s="22" t="s">
        <v>66</v>
      </c>
      <c r="B79" s="24">
        <v>0</v>
      </c>
      <c r="C79" s="24">
        <v>6000</v>
      </c>
      <c r="D79" s="24">
        <v>3964.15</v>
      </c>
      <c r="E79" s="24">
        <v>5899.15</v>
      </c>
      <c r="F79" s="24">
        <v>9407.64</v>
      </c>
      <c r="G79" s="24">
        <v>0</v>
      </c>
      <c r="H79" s="24">
        <v>0</v>
      </c>
      <c r="I79" s="82">
        <f t="shared" si="16"/>
        <v>100.85000000000036</v>
      </c>
      <c r="J79" s="27">
        <v>-2.0487000000000002</v>
      </c>
      <c r="K79" s="27"/>
    </row>
    <row r="80" spans="1:11" ht="12.4" customHeight="1" x14ac:dyDescent="0.4">
      <c r="A80" s="22" t="s">
        <v>67</v>
      </c>
      <c r="B80" s="24">
        <v>0</v>
      </c>
      <c r="C80" s="24">
        <v>2000</v>
      </c>
      <c r="D80" s="24">
        <v>210.54</v>
      </c>
      <c r="E80" s="24">
        <v>1513.91</v>
      </c>
      <c r="F80" s="24">
        <v>6647.66</v>
      </c>
      <c r="G80" s="24">
        <v>0</v>
      </c>
      <c r="H80" s="24">
        <v>0</v>
      </c>
      <c r="I80" s="82">
        <f t="shared" si="16"/>
        <v>486.08999999999992</v>
      </c>
      <c r="J80" s="31">
        <v>0.1333</v>
      </c>
      <c r="K80" s="31"/>
    </row>
    <row r="81" spans="1:11" ht="12.4" customHeight="1" x14ac:dyDescent="0.4">
      <c r="A81" s="28"/>
      <c r="B81" s="29"/>
      <c r="C81" s="29"/>
      <c r="D81" s="30"/>
      <c r="E81" s="30"/>
      <c r="F81" s="29"/>
      <c r="G81" s="29"/>
      <c r="H81" s="29"/>
      <c r="I81" s="85"/>
      <c r="J81" s="30"/>
      <c r="K81" s="30"/>
    </row>
    <row r="82" spans="1:11" ht="12.4" customHeight="1" x14ac:dyDescent="0.4">
      <c r="A82" s="206" t="s">
        <v>165</v>
      </c>
      <c r="B82" s="95">
        <f t="shared" ref="B82:H82" si="17">SUM(B69:B81)</f>
        <v>7000</v>
      </c>
      <c r="C82" s="95">
        <f t="shared" si="17"/>
        <v>28566</v>
      </c>
      <c r="D82" s="95">
        <f t="shared" si="17"/>
        <v>7868.19</v>
      </c>
      <c r="E82" s="95">
        <f t="shared" si="17"/>
        <v>20612.740000000002</v>
      </c>
      <c r="F82" s="95">
        <f t="shared" si="17"/>
        <v>45791.020000000004</v>
      </c>
      <c r="G82" s="95">
        <f t="shared" si="17"/>
        <v>0</v>
      </c>
      <c r="H82" s="95">
        <f t="shared" si="17"/>
        <v>234.26</v>
      </c>
      <c r="I82" s="97">
        <f t="shared" si="16"/>
        <v>7718.9999999999982</v>
      </c>
      <c r="J82" s="27">
        <v>-3.5485000000000002</v>
      </c>
      <c r="K82" s="27"/>
    </row>
    <row r="83" spans="1:11" ht="12.4" customHeight="1" x14ac:dyDescent="0.4">
      <c r="A83" s="28"/>
      <c r="B83" s="29"/>
      <c r="C83" s="29"/>
      <c r="D83" s="30"/>
      <c r="E83" s="30"/>
      <c r="F83" s="30"/>
      <c r="G83" s="30"/>
      <c r="H83" s="30"/>
      <c r="I83" s="85"/>
      <c r="J83" s="30"/>
      <c r="K83" s="30"/>
    </row>
    <row r="84" spans="1:11" ht="12.4" customHeight="1" x14ac:dyDescent="0.4">
      <c r="A84" s="22" t="s">
        <v>68</v>
      </c>
      <c r="B84" s="24">
        <v>63328</v>
      </c>
      <c r="C84" s="24">
        <v>37328</v>
      </c>
      <c r="D84" s="24">
        <v>3653.24</v>
      </c>
      <c r="E84" s="24">
        <v>35339.980000000003</v>
      </c>
      <c r="F84" s="24">
        <v>62124.58</v>
      </c>
      <c r="G84" s="24">
        <v>0</v>
      </c>
      <c r="H84" s="24">
        <v>0</v>
      </c>
      <c r="I84" s="82">
        <f t="shared" si="16"/>
        <v>1988.0199999999968</v>
      </c>
      <c r="J84" s="27">
        <v>-5.7599999999999998E-2</v>
      </c>
      <c r="K84" s="27"/>
    </row>
    <row r="85" spans="1:11" ht="12.4" customHeight="1" x14ac:dyDescent="0.4">
      <c r="A85" s="22" t="s">
        <v>69</v>
      </c>
      <c r="B85" s="24">
        <v>0</v>
      </c>
      <c r="C85" s="24">
        <v>1091.2</v>
      </c>
      <c r="D85" s="24">
        <v>0</v>
      </c>
      <c r="E85" s="24">
        <v>1090.47</v>
      </c>
      <c r="F85" s="24">
        <v>0</v>
      </c>
      <c r="G85" s="24">
        <v>0</v>
      </c>
      <c r="H85" s="24">
        <v>0</v>
      </c>
      <c r="I85" s="82">
        <f t="shared" si="16"/>
        <v>0.73000000000001819</v>
      </c>
      <c r="J85" s="31">
        <v>7.000000000000001E-4</v>
      </c>
      <c r="K85" s="31"/>
    </row>
    <row r="86" spans="1:11" ht="12.4" customHeight="1" x14ac:dyDescent="0.4">
      <c r="A86" s="22" t="s">
        <v>70</v>
      </c>
      <c r="B86" s="24">
        <v>0</v>
      </c>
      <c r="C86" s="24">
        <v>110</v>
      </c>
      <c r="D86" s="24">
        <v>0</v>
      </c>
      <c r="E86" s="24">
        <v>105.25</v>
      </c>
      <c r="F86" s="24">
        <v>479.5</v>
      </c>
      <c r="G86" s="24">
        <v>0</v>
      </c>
      <c r="H86" s="24">
        <v>0</v>
      </c>
      <c r="I86" s="82">
        <f t="shared" si="16"/>
        <v>4.75</v>
      </c>
      <c r="J86" s="31">
        <v>4.3200000000000002E-2</v>
      </c>
      <c r="K86" s="31"/>
    </row>
    <row r="87" spans="1:11" ht="12.4" customHeight="1" x14ac:dyDescent="0.4">
      <c r="A87" s="22" t="s">
        <v>71</v>
      </c>
      <c r="B87" s="24">
        <v>0</v>
      </c>
      <c r="C87" s="24">
        <v>762.97</v>
      </c>
      <c r="D87" s="24">
        <v>0</v>
      </c>
      <c r="E87" s="24">
        <v>762.97</v>
      </c>
      <c r="F87" s="23">
        <v>0</v>
      </c>
      <c r="G87" s="24">
        <v>0</v>
      </c>
      <c r="H87" s="24">
        <v>0</v>
      </c>
      <c r="I87" s="82">
        <f t="shared" si="16"/>
        <v>0</v>
      </c>
      <c r="J87" s="31">
        <v>5.3876999999999997</v>
      </c>
      <c r="K87" s="31"/>
    </row>
    <row r="88" spans="1:11" ht="12.4" customHeight="1" x14ac:dyDescent="0.4">
      <c r="A88" s="22" t="s">
        <v>72</v>
      </c>
      <c r="B88" s="24">
        <v>0</v>
      </c>
      <c r="C88" s="24">
        <v>2122</v>
      </c>
      <c r="D88" s="24">
        <v>2121.35</v>
      </c>
      <c r="E88" s="24">
        <v>2121.35</v>
      </c>
      <c r="F88" s="23">
        <v>0</v>
      </c>
      <c r="G88" s="24">
        <v>0</v>
      </c>
      <c r="H88" s="24">
        <v>0</v>
      </c>
      <c r="I88" s="82">
        <f t="shared" si="16"/>
        <v>0.65000000000009095</v>
      </c>
      <c r="J88" s="25">
        <v>0</v>
      </c>
      <c r="K88" s="25"/>
    </row>
    <row r="89" spans="1:11" ht="12.4" customHeight="1" x14ac:dyDescent="0.4">
      <c r="A89" s="22" t="s">
        <v>73</v>
      </c>
      <c r="B89" s="23">
        <v>0</v>
      </c>
      <c r="C89" s="23">
        <v>0</v>
      </c>
      <c r="D89" s="23">
        <v>0</v>
      </c>
      <c r="E89" s="23">
        <v>0</v>
      </c>
      <c r="F89" s="24">
        <v>170.5</v>
      </c>
      <c r="G89" s="23">
        <v>0</v>
      </c>
      <c r="H89" s="23">
        <v>0</v>
      </c>
      <c r="I89" s="82">
        <f t="shared" si="16"/>
        <v>0</v>
      </c>
      <c r="J89" s="25">
        <v>0</v>
      </c>
      <c r="K89" s="25"/>
    </row>
    <row r="90" spans="1:11" ht="12.4" customHeight="1" x14ac:dyDescent="0.4">
      <c r="A90" s="22" t="s">
        <v>74</v>
      </c>
      <c r="B90" s="24">
        <v>0</v>
      </c>
      <c r="C90" s="24">
        <v>100</v>
      </c>
      <c r="D90" s="24">
        <v>23.41</v>
      </c>
      <c r="E90" s="24">
        <v>23.41</v>
      </c>
      <c r="F90" s="23">
        <v>0</v>
      </c>
      <c r="G90" s="24">
        <v>0</v>
      </c>
      <c r="H90" s="24">
        <v>0</v>
      </c>
      <c r="I90" s="82">
        <f t="shared" si="16"/>
        <v>76.59</v>
      </c>
      <c r="J90" s="25">
        <v>0</v>
      </c>
      <c r="K90" s="25"/>
    </row>
    <row r="91" spans="1:11" ht="12.4" customHeight="1" x14ac:dyDescent="0.4">
      <c r="A91" s="22" t="s">
        <v>75</v>
      </c>
      <c r="B91" s="24">
        <v>0</v>
      </c>
      <c r="C91" s="24">
        <v>1600</v>
      </c>
      <c r="D91" s="24">
        <v>1107.72</v>
      </c>
      <c r="E91" s="24">
        <v>1506.67</v>
      </c>
      <c r="F91" s="24">
        <v>96.74</v>
      </c>
      <c r="G91" s="24">
        <v>0</v>
      </c>
      <c r="H91" s="24">
        <v>0</v>
      </c>
      <c r="I91" s="82">
        <f t="shared" si="16"/>
        <v>93.329999999999927</v>
      </c>
      <c r="J91" s="27">
        <v>-11.789000000000001</v>
      </c>
      <c r="K91" s="27"/>
    </row>
    <row r="92" spans="1:11" ht="12.4" customHeight="1" x14ac:dyDescent="0.4">
      <c r="A92" s="22" t="s">
        <v>76</v>
      </c>
      <c r="B92" s="24">
        <v>0</v>
      </c>
      <c r="C92" s="24">
        <v>70</v>
      </c>
      <c r="D92" s="24">
        <v>70</v>
      </c>
      <c r="E92" s="24">
        <v>70</v>
      </c>
      <c r="F92" s="24">
        <v>78</v>
      </c>
      <c r="G92" s="24">
        <v>0</v>
      </c>
      <c r="H92" s="24">
        <v>0</v>
      </c>
      <c r="I92" s="82">
        <f t="shared" si="16"/>
        <v>0</v>
      </c>
      <c r="J92" s="25">
        <v>0</v>
      </c>
      <c r="K92" s="25"/>
    </row>
    <row r="93" spans="1:11" ht="12.4" customHeight="1" x14ac:dyDescent="0.4">
      <c r="A93" s="22" t="s">
        <v>77</v>
      </c>
      <c r="B93" s="24">
        <v>0</v>
      </c>
      <c r="C93" s="24">
        <v>136.43</v>
      </c>
      <c r="D93" s="24">
        <v>0</v>
      </c>
      <c r="E93" s="24">
        <v>115.15</v>
      </c>
      <c r="F93" s="24">
        <v>2898</v>
      </c>
      <c r="G93" s="24">
        <v>0</v>
      </c>
      <c r="H93" s="24">
        <v>0</v>
      </c>
      <c r="I93" s="82">
        <f t="shared" si="16"/>
        <v>21.28</v>
      </c>
      <c r="J93" s="31">
        <v>0.156</v>
      </c>
      <c r="K93" s="31"/>
    </row>
    <row r="94" spans="1:11" ht="12.4" customHeight="1" x14ac:dyDescent="0.4">
      <c r="A94" s="22" t="s">
        <v>78</v>
      </c>
      <c r="B94" s="24">
        <v>0</v>
      </c>
      <c r="C94" s="24">
        <v>4209</v>
      </c>
      <c r="D94" s="23">
        <v>0</v>
      </c>
      <c r="E94" s="24">
        <v>4209</v>
      </c>
      <c r="F94" s="24">
        <v>7560</v>
      </c>
      <c r="G94" s="24">
        <v>0</v>
      </c>
      <c r="H94" s="24">
        <v>0</v>
      </c>
      <c r="I94" s="82">
        <f t="shared" si="16"/>
        <v>0</v>
      </c>
      <c r="J94" s="31">
        <v>0</v>
      </c>
      <c r="K94" s="31"/>
    </row>
    <row r="95" spans="1:11" ht="12.4" customHeight="1" x14ac:dyDescent="0.4">
      <c r="A95" s="22" t="s">
        <v>79</v>
      </c>
      <c r="B95" s="24">
        <v>0</v>
      </c>
      <c r="C95" s="24">
        <v>73.989999999999995</v>
      </c>
      <c r="D95" s="23">
        <v>0</v>
      </c>
      <c r="E95" s="24">
        <v>73.989999999999995</v>
      </c>
      <c r="F95" s="23">
        <v>0</v>
      </c>
      <c r="G95" s="24">
        <v>0</v>
      </c>
      <c r="H95" s="24">
        <v>0</v>
      </c>
      <c r="I95" s="82">
        <f t="shared" si="16"/>
        <v>0</v>
      </c>
      <c r="J95" s="31">
        <v>0</v>
      </c>
      <c r="K95" s="31"/>
    </row>
    <row r="96" spans="1:11" ht="12.4" customHeight="1" x14ac:dyDescent="0.4">
      <c r="A96" s="22" t="s">
        <v>80</v>
      </c>
      <c r="B96" s="24">
        <v>0</v>
      </c>
      <c r="C96" s="24">
        <v>11427.23</v>
      </c>
      <c r="D96" s="24">
        <v>2261</v>
      </c>
      <c r="E96" s="24">
        <v>13289.28</v>
      </c>
      <c r="F96" s="24">
        <v>3091.16</v>
      </c>
      <c r="G96" s="24">
        <v>0</v>
      </c>
      <c r="H96" s="24">
        <v>0</v>
      </c>
      <c r="I96" s="82">
        <f t="shared" si="16"/>
        <v>-1862.0500000000011</v>
      </c>
      <c r="J96" s="27">
        <v>-0.16289999999999999</v>
      </c>
      <c r="K96" s="27"/>
    </row>
    <row r="97" spans="1:11" ht="12.4" customHeight="1" x14ac:dyDescent="0.4">
      <c r="A97" s="28"/>
      <c r="B97" s="29"/>
      <c r="C97" s="29"/>
      <c r="D97" s="30"/>
      <c r="E97" s="30"/>
      <c r="F97" s="30"/>
      <c r="G97" s="29"/>
      <c r="H97" s="29"/>
      <c r="I97" s="85"/>
      <c r="J97" s="30"/>
      <c r="K97" s="30"/>
    </row>
    <row r="98" spans="1:11" ht="12.4" customHeight="1" x14ac:dyDescent="0.4">
      <c r="A98" s="206" t="s">
        <v>166</v>
      </c>
      <c r="B98" s="95">
        <f>SUM(B84:B97)</f>
        <v>63328</v>
      </c>
      <c r="C98" s="95">
        <f t="shared" ref="C98:H98" si="18">SUM(C84:C97)</f>
        <v>59030.819999999992</v>
      </c>
      <c r="D98" s="95">
        <f t="shared" si="18"/>
        <v>9236.7200000000012</v>
      </c>
      <c r="E98" s="95">
        <f t="shared" si="18"/>
        <v>58707.520000000004</v>
      </c>
      <c r="F98" s="95">
        <f t="shared" si="18"/>
        <v>76498.48000000001</v>
      </c>
      <c r="G98" s="95">
        <f t="shared" si="18"/>
        <v>0</v>
      </c>
      <c r="H98" s="95">
        <f t="shared" si="18"/>
        <v>0</v>
      </c>
      <c r="I98" s="97">
        <f t="shared" si="16"/>
        <v>323.29999999998836</v>
      </c>
      <c r="J98" s="27">
        <v>-6.4220000000000006</v>
      </c>
      <c r="K98" s="27"/>
    </row>
    <row r="99" spans="1:11" ht="12.4" customHeight="1" x14ac:dyDescent="0.4">
      <c r="A99" s="28"/>
      <c r="B99" s="29"/>
      <c r="C99" s="29"/>
      <c r="D99" s="30"/>
      <c r="E99" s="30"/>
      <c r="F99" s="30"/>
      <c r="G99" s="29"/>
      <c r="H99" s="29"/>
      <c r="I99" s="85"/>
      <c r="J99" s="30"/>
      <c r="K99" s="30"/>
    </row>
    <row r="100" spans="1:11" ht="12.4" customHeight="1" x14ac:dyDescent="0.4">
      <c r="A100" s="22" t="s">
        <v>81</v>
      </c>
      <c r="B100" s="24">
        <v>0</v>
      </c>
      <c r="C100" s="24">
        <v>500</v>
      </c>
      <c r="D100" s="24">
        <v>0</v>
      </c>
      <c r="E100" s="24">
        <v>170.58</v>
      </c>
      <c r="F100" s="23">
        <v>0</v>
      </c>
      <c r="G100" s="24">
        <v>0</v>
      </c>
      <c r="H100" s="24">
        <v>0</v>
      </c>
      <c r="I100" s="82">
        <f t="shared" si="16"/>
        <v>329.41999999999996</v>
      </c>
      <c r="J100" s="25">
        <v>0</v>
      </c>
      <c r="K100" s="25"/>
    </row>
    <row r="101" spans="1:11" ht="12.4" customHeight="1" x14ac:dyDescent="0.4">
      <c r="A101" s="22" t="s">
        <v>82</v>
      </c>
      <c r="B101" s="24">
        <v>0</v>
      </c>
      <c r="C101" s="24">
        <v>0</v>
      </c>
      <c r="D101" s="24">
        <v>0</v>
      </c>
      <c r="E101" s="24">
        <v>0</v>
      </c>
      <c r="F101" s="23">
        <v>0</v>
      </c>
      <c r="G101" s="24">
        <v>0</v>
      </c>
      <c r="H101" s="24">
        <v>0</v>
      </c>
      <c r="I101" s="82">
        <f t="shared" si="16"/>
        <v>0</v>
      </c>
      <c r="J101" s="25">
        <v>0</v>
      </c>
      <c r="K101" s="25"/>
    </row>
    <row r="102" spans="1:11" ht="12.4" customHeight="1" x14ac:dyDescent="0.4">
      <c r="A102" s="22" t="s">
        <v>83</v>
      </c>
      <c r="B102" s="24">
        <v>0</v>
      </c>
      <c r="C102" s="24">
        <v>797</v>
      </c>
      <c r="D102" s="24">
        <v>0</v>
      </c>
      <c r="E102" s="24">
        <v>796.23</v>
      </c>
      <c r="F102" s="23">
        <v>0</v>
      </c>
      <c r="G102" s="24">
        <v>0</v>
      </c>
      <c r="H102" s="24">
        <v>0</v>
      </c>
      <c r="I102" s="82">
        <f t="shared" si="16"/>
        <v>0.76999999999998181</v>
      </c>
      <c r="J102" s="31">
        <v>0</v>
      </c>
      <c r="K102" s="31"/>
    </row>
    <row r="103" spans="1:11" ht="12.4" customHeight="1" x14ac:dyDescent="0.4">
      <c r="A103" s="22" t="s">
        <v>84</v>
      </c>
      <c r="B103" s="24">
        <v>0</v>
      </c>
      <c r="C103" s="24">
        <v>0</v>
      </c>
      <c r="D103" s="24">
        <v>0</v>
      </c>
      <c r="E103" s="24">
        <v>102.81</v>
      </c>
      <c r="F103" s="24">
        <v>961.7</v>
      </c>
      <c r="G103" s="24">
        <v>0</v>
      </c>
      <c r="H103" s="24">
        <v>0</v>
      </c>
      <c r="I103" s="82">
        <f t="shared" si="16"/>
        <v>-102.81</v>
      </c>
      <c r="J103" s="25">
        <v>0</v>
      </c>
      <c r="K103" s="25"/>
    </row>
    <row r="104" spans="1:11" ht="12.4" customHeight="1" x14ac:dyDescent="0.4">
      <c r="A104" s="22" t="s">
        <v>85</v>
      </c>
      <c r="B104" s="24">
        <v>0</v>
      </c>
      <c r="C104" s="24">
        <v>5500</v>
      </c>
      <c r="D104" s="24">
        <v>0</v>
      </c>
      <c r="E104" s="24">
        <v>5484.88</v>
      </c>
      <c r="F104" s="24">
        <v>2309.5</v>
      </c>
      <c r="G104" s="24">
        <v>0</v>
      </c>
      <c r="H104" s="24">
        <v>0</v>
      </c>
      <c r="I104" s="82">
        <f t="shared" si="16"/>
        <v>15.119999999999891</v>
      </c>
      <c r="J104" s="27">
        <v>-2.69E-2</v>
      </c>
      <c r="K104" s="27"/>
    </row>
    <row r="105" spans="1:11" ht="12.4" customHeight="1" x14ac:dyDescent="0.4">
      <c r="A105" s="28"/>
      <c r="B105" s="29"/>
      <c r="C105" s="29"/>
      <c r="D105" s="30"/>
      <c r="E105" s="30"/>
      <c r="F105" s="29"/>
      <c r="G105" s="29"/>
      <c r="H105" s="29"/>
      <c r="I105" s="85"/>
      <c r="J105" s="30"/>
      <c r="K105" s="30"/>
    </row>
    <row r="106" spans="1:11" ht="12.4" customHeight="1" x14ac:dyDescent="0.4">
      <c r="A106" s="206" t="s">
        <v>168</v>
      </c>
      <c r="B106" s="95">
        <f>SUM(B100:B105)</f>
        <v>0</v>
      </c>
      <c r="C106" s="95">
        <f t="shared" ref="C106:I106" si="19">SUM(C100:C105)</f>
        <v>6797</v>
      </c>
      <c r="D106" s="95">
        <f t="shared" si="19"/>
        <v>0</v>
      </c>
      <c r="E106" s="95">
        <f t="shared" si="19"/>
        <v>6554.5</v>
      </c>
      <c r="F106" s="95">
        <f t="shared" si="19"/>
        <v>3271.2</v>
      </c>
      <c r="G106" s="95">
        <f t="shared" si="19"/>
        <v>0</v>
      </c>
      <c r="H106" s="95">
        <f t="shared" si="19"/>
        <v>0</v>
      </c>
      <c r="I106" s="95">
        <f t="shared" si="19"/>
        <v>242.49999999999983</v>
      </c>
      <c r="J106" s="27">
        <v>-2.69E-2</v>
      </c>
      <c r="K106" s="27"/>
    </row>
    <row r="107" spans="1:11" ht="12.4" customHeight="1" x14ac:dyDescent="0.4">
      <c r="A107" s="28"/>
      <c r="B107" s="29"/>
      <c r="C107" s="29"/>
      <c r="D107" s="30"/>
      <c r="E107" s="30"/>
      <c r="F107" s="29"/>
      <c r="G107" s="29"/>
      <c r="H107" s="29"/>
      <c r="I107" s="85"/>
      <c r="J107" s="30"/>
      <c r="K107" s="30"/>
    </row>
    <row r="108" spans="1:11" ht="12.4" customHeight="1" x14ac:dyDescent="0.4">
      <c r="A108" s="22" t="s">
        <v>86</v>
      </c>
      <c r="B108" s="23">
        <v>0</v>
      </c>
      <c r="C108" s="23">
        <v>0</v>
      </c>
      <c r="D108" s="23">
        <v>0</v>
      </c>
      <c r="E108" s="23">
        <v>0</v>
      </c>
      <c r="F108" s="24">
        <v>32537.119999999999</v>
      </c>
      <c r="G108" s="23">
        <v>0</v>
      </c>
      <c r="H108" s="23">
        <v>0</v>
      </c>
      <c r="I108" s="82">
        <f t="shared" si="16"/>
        <v>0</v>
      </c>
      <c r="J108" s="25">
        <v>0</v>
      </c>
      <c r="K108" s="25"/>
    </row>
    <row r="109" spans="1:11" ht="12.4" customHeight="1" x14ac:dyDescent="0.4">
      <c r="A109" s="22" t="s">
        <v>87</v>
      </c>
      <c r="B109" s="24">
        <v>0</v>
      </c>
      <c r="C109" s="24">
        <v>0</v>
      </c>
      <c r="D109" s="24">
        <v>129.87</v>
      </c>
      <c r="E109" s="24">
        <v>525.34</v>
      </c>
      <c r="F109" s="23">
        <v>0</v>
      </c>
      <c r="G109" s="24">
        <v>0</v>
      </c>
      <c r="H109" s="24">
        <v>0</v>
      </c>
      <c r="I109" s="82">
        <f t="shared" si="16"/>
        <v>-525.34</v>
      </c>
      <c r="J109" s="25">
        <v>0</v>
      </c>
      <c r="K109" s="25"/>
    </row>
    <row r="110" spans="1:11" ht="12.4" customHeight="1" x14ac:dyDescent="0.4">
      <c r="A110" s="22" t="s">
        <v>88</v>
      </c>
      <c r="B110" s="24">
        <v>0</v>
      </c>
      <c r="C110" s="24">
        <v>0</v>
      </c>
      <c r="D110" s="24">
        <v>214.47</v>
      </c>
      <c r="E110" s="24">
        <v>214.47</v>
      </c>
      <c r="F110" s="24">
        <v>14619.15</v>
      </c>
      <c r="G110" s="24">
        <v>0</v>
      </c>
      <c r="H110" s="24">
        <v>0</v>
      </c>
      <c r="I110" s="82">
        <f t="shared" si="16"/>
        <v>-214.47</v>
      </c>
      <c r="J110" s="25">
        <v>0</v>
      </c>
      <c r="K110" s="25"/>
    </row>
    <row r="111" spans="1:11" ht="12.4" customHeight="1" x14ac:dyDescent="0.4">
      <c r="A111" s="22" t="s">
        <v>89</v>
      </c>
      <c r="B111" s="24">
        <v>0</v>
      </c>
      <c r="C111" s="24">
        <v>214.91</v>
      </c>
      <c r="D111" s="24">
        <v>0</v>
      </c>
      <c r="E111" s="24">
        <v>212.41</v>
      </c>
      <c r="F111" s="24">
        <v>5780.45</v>
      </c>
      <c r="G111" s="24">
        <v>0</v>
      </c>
      <c r="H111" s="24">
        <v>0</v>
      </c>
      <c r="I111" s="82">
        <f t="shared" si="16"/>
        <v>2.5</v>
      </c>
      <c r="J111" s="31">
        <v>1.1599999999999999E-2</v>
      </c>
      <c r="K111" s="31"/>
    </row>
    <row r="112" spans="1:11" ht="12.4" customHeight="1" x14ac:dyDescent="0.4">
      <c r="A112" s="22" t="s">
        <v>90</v>
      </c>
      <c r="B112" s="24">
        <v>0</v>
      </c>
      <c r="C112" s="24">
        <v>11000</v>
      </c>
      <c r="D112" s="23">
        <v>0</v>
      </c>
      <c r="E112" s="24">
        <v>4825.37</v>
      </c>
      <c r="F112" s="23">
        <v>0</v>
      </c>
      <c r="G112" s="59">
        <v>5000</v>
      </c>
      <c r="H112" s="24">
        <v>0</v>
      </c>
      <c r="I112" s="82">
        <f t="shared" si="16"/>
        <v>1174.6300000000001</v>
      </c>
      <c r="J112" s="31">
        <v>0.26429999999999998</v>
      </c>
      <c r="K112" s="31"/>
    </row>
    <row r="113" spans="1:11" ht="12.4" customHeight="1" x14ac:dyDescent="0.4">
      <c r="A113" s="22" t="s">
        <v>91</v>
      </c>
      <c r="B113" s="23">
        <v>0</v>
      </c>
      <c r="C113" s="23">
        <v>0</v>
      </c>
      <c r="D113" s="23">
        <v>0</v>
      </c>
      <c r="E113" s="23">
        <v>0</v>
      </c>
      <c r="F113" s="24">
        <v>249</v>
      </c>
      <c r="G113" s="23">
        <v>0</v>
      </c>
      <c r="H113" s="23">
        <v>0</v>
      </c>
      <c r="I113" s="82">
        <f t="shared" si="16"/>
        <v>0</v>
      </c>
      <c r="J113" s="25">
        <v>0</v>
      </c>
      <c r="K113" s="25"/>
    </row>
    <row r="114" spans="1:11" ht="12.4" customHeight="1" x14ac:dyDescent="0.4">
      <c r="A114" s="22" t="s">
        <v>92</v>
      </c>
      <c r="B114" s="24">
        <v>0</v>
      </c>
      <c r="C114" s="24">
        <v>0</v>
      </c>
      <c r="D114" s="26">
        <v>-38</v>
      </c>
      <c r="E114" s="24">
        <v>0</v>
      </c>
      <c r="F114" s="23">
        <v>0</v>
      </c>
      <c r="G114" s="24">
        <v>0</v>
      </c>
      <c r="H114" s="24">
        <v>0</v>
      </c>
      <c r="I114" s="82">
        <f t="shared" si="16"/>
        <v>0</v>
      </c>
      <c r="J114" s="25">
        <v>0</v>
      </c>
      <c r="K114" s="25"/>
    </row>
    <row r="115" spans="1:11" ht="12.4" customHeight="1" x14ac:dyDescent="0.4">
      <c r="A115" s="28"/>
      <c r="B115" s="29"/>
      <c r="C115" s="24"/>
      <c r="D115" s="24"/>
      <c r="E115" s="24"/>
      <c r="F115" s="24"/>
      <c r="G115" s="24"/>
      <c r="H115" s="24"/>
      <c r="I115" s="24"/>
      <c r="J115" s="30"/>
      <c r="K115" s="30"/>
    </row>
    <row r="116" spans="1:11" ht="12.4" customHeight="1" x14ac:dyDescent="0.4">
      <c r="A116" s="206" t="s">
        <v>167</v>
      </c>
      <c r="B116" s="95">
        <f>SUM(B108:B115)</f>
        <v>0</v>
      </c>
      <c r="C116" s="95">
        <f t="shared" ref="C116:I116" si="20">SUM(C108:C115)</f>
        <v>11214.91</v>
      </c>
      <c r="D116" s="95">
        <f t="shared" si="20"/>
        <v>306.34000000000003</v>
      </c>
      <c r="E116" s="95">
        <f t="shared" si="20"/>
        <v>5777.59</v>
      </c>
      <c r="F116" s="95">
        <f t="shared" si="20"/>
        <v>53185.719999999994</v>
      </c>
      <c r="G116" s="95">
        <f t="shared" si="20"/>
        <v>5000</v>
      </c>
      <c r="H116" s="95">
        <f t="shared" si="20"/>
        <v>0</v>
      </c>
      <c r="I116" s="95">
        <f t="shared" si="20"/>
        <v>437.32000000000005</v>
      </c>
      <c r="J116" s="31">
        <v>0.27589999999999998</v>
      </c>
      <c r="K116" s="31"/>
    </row>
    <row r="117" spans="1:11" ht="12.4" customHeight="1" x14ac:dyDescent="0.4">
      <c r="A117" s="28"/>
      <c r="B117" s="29"/>
      <c r="C117" s="29"/>
      <c r="D117" s="30"/>
      <c r="E117" s="29"/>
      <c r="F117" s="29"/>
      <c r="G117" s="29"/>
      <c r="H117" s="29"/>
      <c r="I117" s="85"/>
      <c r="J117" s="30"/>
      <c r="K117" s="30"/>
    </row>
    <row r="118" spans="1:11" ht="12.4" customHeight="1" x14ac:dyDescent="0.4">
      <c r="A118" s="22" t="s">
        <v>93</v>
      </c>
      <c r="B118" s="24">
        <v>25000</v>
      </c>
      <c r="C118" s="24">
        <v>25000</v>
      </c>
      <c r="D118" s="23">
        <v>0</v>
      </c>
      <c r="E118" s="24">
        <v>23136</v>
      </c>
      <c r="F118" s="24">
        <v>11040</v>
      </c>
      <c r="G118" s="24">
        <v>0</v>
      </c>
      <c r="H118" s="24">
        <v>0</v>
      </c>
      <c r="I118" s="82">
        <f t="shared" si="16"/>
        <v>1864</v>
      </c>
      <c r="J118" s="31">
        <v>7.46E-2</v>
      </c>
      <c r="K118" s="31"/>
    </row>
    <row r="119" spans="1:11" ht="12.4" customHeight="1" x14ac:dyDescent="0.4">
      <c r="A119" s="28"/>
      <c r="B119" s="29"/>
      <c r="C119" s="29"/>
      <c r="D119" s="29"/>
      <c r="E119" s="29"/>
      <c r="F119" s="29"/>
      <c r="G119" s="29"/>
      <c r="H119" s="29"/>
      <c r="I119" s="85"/>
      <c r="J119" s="30"/>
      <c r="K119" s="30"/>
    </row>
    <row r="120" spans="1:11" ht="12.4" customHeight="1" x14ac:dyDescent="0.4">
      <c r="A120" s="167" t="s">
        <v>174</v>
      </c>
      <c r="B120" s="95">
        <v>25000</v>
      </c>
      <c r="C120" s="95">
        <v>25000</v>
      </c>
      <c r="D120" s="96">
        <v>0</v>
      </c>
      <c r="E120" s="95">
        <v>23136</v>
      </c>
      <c r="F120" s="95">
        <v>11040</v>
      </c>
      <c r="G120" s="95">
        <v>0</v>
      </c>
      <c r="H120" s="95">
        <v>0</v>
      </c>
      <c r="I120" s="97">
        <f t="shared" si="16"/>
        <v>1864</v>
      </c>
      <c r="J120" s="31">
        <v>7.46E-2</v>
      </c>
      <c r="K120" s="31"/>
    </row>
    <row r="121" spans="1:11" ht="12.4" customHeight="1" x14ac:dyDescent="0.4">
      <c r="A121" s="28"/>
      <c r="B121" s="29"/>
      <c r="C121" s="29"/>
      <c r="D121" s="29"/>
      <c r="E121" s="29"/>
      <c r="F121" s="29"/>
      <c r="G121" s="29"/>
      <c r="H121" s="29"/>
      <c r="I121" s="85"/>
      <c r="J121" s="30"/>
      <c r="K121" s="30"/>
    </row>
    <row r="122" spans="1:11" ht="12.4" customHeight="1" x14ac:dyDescent="0.4">
      <c r="A122" s="22" t="s">
        <v>94</v>
      </c>
      <c r="B122" s="23">
        <v>0</v>
      </c>
      <c r="C122" s="23">
        <v>0</v>
      </c>
      <c r="D122" s="23">
        <v>0</v>
      </c>
      <c r="E122" s="23">
        <v>0</v>
      </c>
      <c r="F122" s="24">
        <v>1243.9000000000001</v>
      </c>
      <c r="G122" s="23">
        <v>0</v>
      </c>
      <c r="H122" s="23">
        <v>0</v>
      </c>
      <c r="I122" s="82">
        <f t="shared" si="16"/>
        <v>0</v>
      </c>
      <c r="J122" s="25">
        <v>0</v>
      </c>
      <c r="K122" s="25"/>
    </row>
    <row r="123" spans="1:11" ht="12.4" customHeight="1" x14ac:dyDescent="0.4">
      <c r="A123" s="22" t="s">
        <v>95</v>
      </c>
      <c r="B123" s="24">
        <v>0</v>
      </c>
      <c r="C123" s="24">
        <v>0</v>
      </c>
      <c r="D123" s="24">
        <v>0</v>
      </c>
      <c r="E123" s="24">
        <v>1005</v>
      </c>
      <c r="F123" s="23">
        <v>0</v>
      </c>
      <c r="G123" s="24">
        <v>0</v>
      </c>
      <c r="H123" s="24">
        <v>0</v>
      </c>
      <c r="I123" s="82">
        <f t="shared" si="16"/>
        <v>-1005</v>
      </c>
      <c r="J123" s="25">
        <v>0</v>
      </c>
      <c r="K123" s="25"/>
    </row>
    <row r="124" spans="1:11" ht="12.4" customHeight="1" x14ac:dyDescent="0.4">
      <c r="A124" s="22" t="s">
        <v>96</v>
      </c>
      <c r="B124" s="24">
        <v>0</v>
      </c>
      <c r="C124" s="24">
        <v>525</v>
      </c>
      <c r="D124" s="24">
        <v>2340</v>
      </c>
      <c r="E124" s="24">
        <v>2605</v>
      </c>
      <c r="F124" s="23">
        <v>0</v>
      </c>
      <c r="G124" s="24">
        <v>0</v>
      </c>
      <c r="H124" s="24">
        <v>0</v>
      </c>
      <c r="I124" s="82">
        <f t="shared" si="16"/>
        <v>-2080</v>
      </c>
      <c r="J124" s="27">
        <v>-3.9619</v>
      </c>
      <c r="K124" s="27"/>
    </row>
    <row r="125" spans="1:11" ht="12.4" customHeight="1" x14ac:dyDescent="0.4">
      <c r="A125" s="22" t="s">
        <v>97</v>
      </c>
      <c r="B125" s="24">
        <v>0</v>
      </c>
      <c r="C125" s="24">
        <v>2731.41</v>
      </c>
      <c r="D125" s="23">
        <v>0</v>
      </c>
      <c r="E125" s="24">
        <v>2731.41</v>
      </c>
      <c r="F125" s="23">
        <v>0</v>
      </c>
      <c r="G125" s="24">
        <v>0</v>
      </c>
      <c r="H125" s="24">
        <v>0</v>
      </c>
      <c r="I125" s="82">
        <f t="shared" si="16"/>
        <v>0</v>
      </c>
      <c r="J125" s="31">
        <v>0</v>
      </c>
      <c r="K125" s="31"/>
    </row>
    <row r="126" spans="1:11" ht="12.4" customHeight="1" x14ac:dyDescent="0.4">
      <c r="A126" s="206" t="s">
        <v>169</v>
      </c>
      <c r="B126" s="95">
        <f>SUM(B122:B125)</f>
        <v>0</v>
      </c>
      <c r="C126" s="95">
        <v>6800</v>
      </c>
      <c r="D126" s="95">
        <f t="shared" ref="D126:H126" si="21">SUM(D122:D125)</f>
        <v>2340</v>
      </c>
      <c r="E126" s="95">
        <f t="shared" si="21"/>
        <v>6341.41</v>
      </c>
      <c r="F126" s="95">
        <f t="shared" si="21"/>
        <v>1243.9000000000001</v>
      </c>
      <c r="G126" s="95">
        <f t="shared" si="21"/>
        <v>0</v>
      </c>
      <c r="H126" s="95">
        <f t="shared" si="21"/>
        <v>0</v>
      </c>
      <c r="I126" s="95">
        <f>SUM(I122:I125)</f>
        <v>-3085</v>
      </c>
      <c r="J126" s="27">
        <v>-3.9619</v>
      </c>
      <c r="K126" s="27"/>
    </row>
    <row r="127" spans="1:11" ht="12.4" customHeight="1" x14ac:dyDescent="0.4">
      <c r="A127" s="22" t="s">
        <v>98</v>
      </c>
      <c r="B127" s="23">
        <v>0</v>
      </c>
      <c r="C127" s="23">
        <v>0</v>
      </c>
      <c r="D127" s="23">
        <v>0</v>
      </c>
      <c r="E127" s="23">
        <v>0</v>
      </c>
      <c r="F127" s="24">
        <v>5393.14</v>
      </c>
      <c r="G127" s="23">
        <v>0</v>
      </c>
      <c r="H127" s="23">
        <v>0</v>
      </c>
      <c r="I127" s="82">
        <f t="shared" si="16"/>
        <v>0</v>
      </c>
      <c r="J127" s="25">
        <v>0</v>
      </c>
      <c r="K127" s="25"/>
    </row>
    <row r="128" spans="1:11" ht="12.4" customHeight="1" x14ac:dyDescent="0.4">
      <c r="A128" s="167" t="s">
        <v>171</v>
      </c>
      <c r="B128" s="96">
        <v>0</v>
      </c>
      <c r="C128" s="96">
        <v>0</v>
      </c>
      <c r="D128" s="96">
        <v>0</v>
      </c>
      <c r="E128" s="96">
        <v>0</v>
      </c>
      <c r="F128" s="95">
        <v>5393.14</v>
      </c>
      <c r="G128" s="96">
        <v>0</v>
      </c>
      <c r="H128" s="96">
        <v>0</v>
      </c>
      <c r="I128" s="97">
        <f t="shared" si="16"/>
        <v>0</v>
      </c>
      <c r="J128" s="25">
        <v>0</v>
      </c>
      <c r="K128" s="25"/>
    </row>
    <row r="129" spans="1:12" ht="12.4" customHeight="1" x14ac:dyDescent="0.4">
      <c r="A129" s="28"/>
      <c r="B129" s="30"/>
      <c r="C129" s="30"/>
      <c r="D129" s="30"/>
      <c r="E129" s="30"/>
      <c r="F129" s="30"/>
      <c r="G129" s="29"/>
      <c r="H129" s="29"/>
      <c r="I129" s="85"/>
      <c r="J129" s="30"/>
      <c r="K129" s="30"/>
    </row>
    <row r="130" spans="1:12" ht="12.4" customHeight="1" x14ac:dyDescent="0.4">
      <c r="A130" s="28"/>
      <c r="B130" s="30"/>
      <c r="C130" s="30"/>
      <c r="D130" s="30"/>
      <c r="E130" s="30"/>
      <c r="F130" s="30"/>
      <c r="G130" s="30"/>
      <c r="H130" s="30"/>
      <c r="I130" s="85" t="s">
        <v>125</v>
      </c>
      <c r="J130" s="30"/>
      <c r="K130" s="30"/>
    </row>
    <row r="131" spans="1:12" ht="12.4" customHeight="1" x14ac:dyDescent="0.4">
      <c r="A131" s="207" t="s">
        <v>170</v>
      </c>
      <c r="B131" s="94">
        <f t="shared" ref="B131:H131" si="22">B128+B126+B120+B116+B106+B98+B82+B68++B62</f>
        <v>154213</v>
      </c>
      <c r="C131" s="94">
        <f t="shared" si="22"/>
        <v>213958.72999999998</v>
      </c>
      <c r="D131" s="94">
        <f t="shared" si="22"/>
        <v>40777.82</v>
      </c>
      <c r="E131" s="94">
        <f t="shared" si="22"/>
        <v>197272.64</v>
      </c>
      <c r="F131" s="94">
        <f t="shared" si="22"/>
        <v>256112.63000000003</v>
      </c>
      <c r="G131" s="94">
        <f t="shared" si="22"/>
        <v>5000</v>
      </c>
      <c r="H131" s="94">
        <f t="shared" si="22"/>
        <v>234.26</v>
      </c>
      <c r="I131" s="93">
        <f t="shared" si="16"/>
        <v>11451.829999999967</v>
      </c>
      <c r="J131" s="33">
        <v>8.1000000000000003E-2</v>
      </c>
    </row>
    <row r="132" spans="1:12" ht="12.4" customHeight="1" thickBot="1" x14ac:dyDescent="0.45">
      <c r="A132" s="6"/>
      <c r="B132" s="10"/>
      <c r="C132" s="10"/>
      <c r="D132" s="10"/>
      <c r="E132" s="10"/>
      <c r="F132" s="10"/>
      <c r="G132" s="10"/>
      <c r="H132" s="10"/>
      <c r="I132" s="84" t="s">
        <v>125</v>
      </c>
      <c r="J132" s="10"/>
      <c r="K132" s="10"/>
    </row>
    <row r="133" spans="1:12" ht="13.5" thickBot="1" x14ac:dyDescent="0.45">
      <c r="A133" s="208" t="s">
        <v>172</v>
      </c>
      <c r="B133" s="151">
        <f>B131+B62</f>
        <v>154263</v>
      </c>
      <c r="C133" s="152">
        <f t="shared" ref="C133:I133" si="23">C131+C62</f>
        <v>214008.72999999998</v>
      </c>
      <c r="D133" s="152">
        <f t="shared" si="23"/>
        <v>40787.61</v>
      </c>
      <c r="E133" s="152">
        <f t="shared" si="23"/>
        <v>197311.7</v>
      </c>
      <c r="F133" s="152">
        <f t="shared" si="23"/>
        <v>256142.61000000004</v>
      </c>
      <c r="G133" s="152">
        <f t="shared" si="23"/>
        <v>5000</v>
      </c>
      <c r="H133" s="152">
        <f t="shared" si="23"/>
        <v>234.26</v>
      </c>
      <c r="I133" s="153">
        <f t="shared" si="23"/>
        <v>11462.769999999968</v>
      </c>
      <c r="J133" s="70">
        <v>-2.6600000000000002E-2</v>
      </c>
      <c r="K133" s="27"/>
      <c r="L133" s="149" t="s">
        <v>125</v>
      </c>
    </row>
    <row r="134" spans="1:12" ht="17.649999999999999" customHeight="1" thickBot="1" x14ac:dyDescent="0.45">
      <c r="A134" s="9" t="s">
        <v>173</v>
      </c>
      <c r="B134" s="150">
        <f>B131+B62+B53+B27</f>
        <v>1076469.46</v>
      </c>
      <c r="C134" s="150">
        <f>C131+C62+C53+C27</f>
        <v>1181500.19</v>
      </c>
      <c r="D134" s="150">
        <f>D131+D62+D53+D27</f>
        <v>132650.01</v>
      </c>
      <c r="E134" s="150">
        <f>E131+E62+E53+E27</f>
        <v>991130.65999999992</v>
      </c>
      <c r="F134" s="150">
        <f>F131+F62+F53+F27</f>
        <v>1091281.3799999999</v>
      </c>
      <c r="G134" s="150">
        <f>G131+G62+G53+G27</f>
        <v>5000</v>
      </c>
      <c r="H134" s="150">
        <f>H131+H62+H53+H27</f>
        <v>234.26</v>
      </c>
      <c r="I134" s="150">
        <f>I131+I62+I53+I27</f>
        <v>185135.27</v>
      </c>
      <c r="J134" s="18">
        <v>0.33</v>
      </c>
      <c r="K134" s="18"/>
    </row>
    <row r="135" spans="1:12" ht="12.4" customHeight="1" x14ac:dyDescent="0.4">
      <c r="A135" s="6"/>
      <c r="B135" s="10"/>
      <c r="C135" s="10"/>
      <c r="D135" s="10"/>
      <c r="E135" s="10"/>
      <c r="F135" s="10"/>
      <c r="G135" s="10"/>
      <c r="H135" s="10"/>
      <c r="I135" s="10"/>
      <c r="J135" s="10"/>
      <c r="K135" s="10"/>
    </row>
  </sheetData>
  <mergeCells count="32">
    <mergeCell ref="K33:L33"/>
    <mergeCell ref="K34:L34"/>
    <mergeCell ref="K35:L35"/>
    <mergeCell ref="K36:L36"/>
    <mergeCell ref="K40:L40"/>
    <mergeCell ref="K37:L37"/>
    <mergeCell ref="K38:L38"/>
    <mergeCell ref="K39:L39"/>
    <mergeCell ref="E1:F1"/>
    <mergeCell ref="E2:F2"/>
    <mergeCell ref="K4:L4"/>
    <mergeCell ref="K5:L5"/>
    <mergeCell ref="G7:G9"/>
    <mergeCell ref="H7:H9"/>
    <mergeCell ref="I7:I9"/>
    <mergeCell ref="E3:F3"/>
    <mergeCell ref="J7:J9"/>
    <mergeCell ref="K55:L56"/>
    <mergeCell ref="M5:M6"/>
    <mergeCell ref="A7:A9"/>
    <mergeCell ref="K11:L23"/>
    <mergeCell ref="B7:B9"/>
    <mergeCell ref="C7:C9"/>
    <mergeCell ref="D7:D9"/>
    <mergeCell ref="E7:E9"/>
    <mergeCell ref="F7:F9"/>
    <mergeCell ref="K26:L26"/>
    <mergeCell ref="K41:L45"/>
    <mergeCell ref="K29:L29"/>
    <mergeCell ref="K30:L30"/>
    <mergeCell ref="K31:L31"/>
    <mergeCell ref="K32:L32"/>
  </mergeCells>
  <pageMargins left="0.7" right="0.7" top="0.75" bottom="0.75" header="0.3" footer="0.3"/>
  <pageSetup scale="4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showGridLines="0" topLeftCell="A63" zoomScaleNormal="100" workbookViewId="0">
      <selection activeCell="I94" sqref="I94"/>
    </sheetView>
  </sheetViews>
  <sheetFormatPr defaultRowHeight="14.25" x14ac:dyDescent="0.45"/>
  <cols>
    <col min="1" max="1" width="39.59765625" bestFit="1" customWidth="1"/>
    <col min="2" max="5" width="20.1328125" customWidth="1"/>
    <col min="6" max="6" width="24.265625" customWidth="1"/>
    <col min="7" max="9" width="20.1328125" customWidth="1"/>
    <col min="10" max="10" width="20.1328125" hidden="1" customWidth="1"/>
    <col min="11" max="11" width="36.3984375" customWidth="1"/>
  </cols>
  <sheetData>
    <row r="1" spans="1:11" ht="17.649999999999999" x14ac:dyDescent="0.45">
      <c r="A1" s="49"/>
      <c r="B1" s="49"/>
      <c r="C1" s="49"/>
      <c r="D1" s="197" t="s">
        <v>0</v>
      </c>
      <c r="E1" s="197"/>
      <c r="F1" s="197"/>
      <c r="G1" s="197"/>
      <c r="H1" s="49"/>
      <c r="I1" s="49"/>
    </row>
    <row r="2" spans="1:11" ht="93.75" customHeight="1" x14ac:dyDescent="0.45">
      <c r="A2" s="50"/>
      <c r="B2" s="50"/>
      <c r="C2" s="50"/>
      <c r="D2" s="198" t="s">
        <v>137</v>
      </c>
      <c r="E2" s="198"/>
      <c r="F2" s="198"/>
      <c r="G2" s="198"/>
      <c r="H2" s="50"/>
      <c r="I2" s="195" t="s">
        <v>138</v>
      </c>
      <c r="J2" s="196"/>
    </row>
    <row r="3" spans="1:11" ht="17.649999999999999" x14ac:dyDescent="0.45">
      <c r="A3" s="51"/>
      <c r="B3" s="51"/>
      <c r="C3" s="51"/>
      <c r="D3" s="199" t="s">
        <v>1</v>
      </c>
      <c r="E3" s="199"/>
      <c r="F3" s="199"/>
      <c r="G3" s="199"/>
      <c r="H3" s="51"/>
      <c r="I3" s="55"/>
      <c r="J3" s="56"/>
    </row>
    <row r="4" spans="1:11" x14ac:dyDescent="0.45">
      <c r="A4" s="51"/>
      <c r="B4" s="51"/>
      <c r="C4" s="51"/>
      <c r="D4" s="52"/>
      <c r="E4" s="52"/>
      <c r="F4" s="52"/>
      <c r="G4" s="51"/>
      <c r="H4" s="51"/>
      <c r="I4" s="51"/>
    </row>
    <row r="5" spans="1:11" ht="15.75" x14ac:dyDescent="0.45">
      <c r="A5" s="200" t="s">
        <v>125</v>
      </c>
      <c r="B5" s="200"/>
      <c r="C5" s="200"/>
      <c r="D5" s="200"/>
      <c r="E5" s="200"/>
      <c r="F5" s="200"/>
      <c r="G5" s="200"/>
      <c r="H5" s="200"/>
      <c r="I5" s="200"/>
      <c r="J5" s="200"/>
    </row>
    <row r="6" spans="1:11" x14ac:dyDescent="0.45">
      <c r="A6" s="1"/>
      <c r="B6" s="47" t="s">
        <v>3</v>
      </c>
      <c r="C6" s="47" t="s">
        <v>4</v>
      </c>
      <c r="D6" s="47" t="s">
        <v>5</v>
      </c>
      <c r="E6" s="47" t="s">
        <v>6</v>
      </c>
      <c r="F6" s="47" t="s">
        <v>7</v>
      </c>
      <c r="G6" s="7" t="s">
        <v>8</v>
      </c>
      <c r="H6" s="7" t="s">
        <v>9</v>
      </c>
      <c r="I6" s="47" t="s">
        <v>10</v>
      </c>
      <c r="J6" s="47" t="s">
        <v>11</v>
      </c>
      <c r="K6" s="48"/>
    </row>
    <row r="7" spans="1:11" s="4" customFormat="1" ht="13.15" x14ac:dyDescent="0.4">
      <c r="A7" s="8"/>
      <c r="B7" s="180" t="s">
        <v>129</v>
      </c>
      <c r="C7" s="180" t="s">
        <v>130</v>
      </c>
      <c r="D7" s="180" t="s">
        <v>126</v>
      </c>
      <c r="E7" s="180" t="s">
        <v>127</v>
      </c>
      <c r="F7" s="180" t="s">
        <v>111</v>
      </c>
      <c r="G7" s="180" t="s">
        <v>112</v>
      </c>
      <c r="H7" s="180" t="s">
        <v>113</v>
      </c>
      <c r="I7" s="180" t="s">
        <v>131</v>
      </c>
      <c r="J7" s="180" t="s">
        <v>132</v>
      </c>
    </row>
    <row r="8" spans="1:11" s="4" customFormat="1" ht="13.15" x14ac:dyDescent="0.4">
      <c r="A8" s="19"/>
      <c r="B8" s="180"/>
      <c r="C8" s="180"/>
      <c r="D8" s="180"/>
      <c r="E8" s="180"/>
      <c r="F8" s="180"/>
      <c r="G8" s="180"/>
      <c r="H8" s="180"/>
      <c r="I8" s="180"/>
      <c r="J8" s="180"/>
    </row>
    <row r="9" spans="1:11" s="4" customFormat="1" ht="44.25" customHeight="1" x14ac:dyDescent="0.4">
      <c r="A9" s="19"/>
      <c r="B9" s="180"/>
      <c r="C9" s="180"/>
      <c r="D9" s="180"/>
      <c r="E9" s="180"/>
      <c r="F9" s="180"/>
      <c r="G9" s="180"/>
      <c r="H9" s="180"/>
      <c r="I9" s="180"/>
      <c r="J9" s="180"/>
    </row>
    <row r="10" spans="1:11" x14ac:dyDescent="0.45">
      <c r="A10" s="1"/>
      <c r="B10" s="2"/>
      <c r="C10" s="2"/>
      <c r="D10" s="2"/>
      <c r="E10" s="2"/>
      <c r="F10" s="2"/>
      <c r="G10" s="2"/>
      <c r="H10" s="2"/>
      <c r="I10" s="2"/>
      <c r="J10" s="2"/>
    </row>
    <row r="11" spans="1:11" s="37" customFormat="1" x14ac:dyDescent="0.45">
      <c r="A11" s="38" t="s">
        <v>12</v>
      </c>
      <c r="B11" s="39"/>
      <c r="C11" s="39"/>
      <c r="D11" s="39"/>
      <c r="E11" s="39"/>
      <c r="F11" s="39"/>
      <c r="G11" s="39"/>
      <c r="H11" s="39"/>
      <c r="I11" s="39"/>
      <c r="J11" s="39"/>
      <c r="K11" s="165" t="s">
        <v>151</v>
      </c>
    </row>
    <row r="12" spans="1:11" s="37" customFormat="1" x14ac:dyDescent="0.45">
      <c r="A12" s="40"/>
      <c r="B12" s="45"/>
      <c r="C12" s="45"/>
      <c r="D12" s="45"/>
      <c r="E12" s="45"/>
      <c r="F12" s="45"/>
      <c r="G12" s="45"/>
      <c r="H12" s="45"/>
      <c r="I12" s="45"/>
      <c r="J12" s="45"/>
      <c r="K12" s="46"/>
    </row>
    <row r="13" spans="1:11" s="37" customFormat="1" x14ac:dyDescent="0.45">
      <c r="A13" s="99" t="s">
        <v>122</v>
      </c>
      <c r="B13" s="104">
        <v>10000</v>
      </c>
      <c r="C13" s="104">
        <v>10000</v>
      </c>
      <c r="D13" s="105">
        <v>0</v>
      </c>
      <c r="E13" s="104">
        <v>0</v>
      </c>
      <c r="F13" s="104">
        <v>0</v>
      </c>
      <c r="G13" s="104">
        <v>0</v>
      </c>
      <c r="H13" s="104">
        <v>0</v>
      </c>
      <c r="I13" s="104">
        <v>10000</v>
      </c>
      <c r="J13" s="72"/>
    </row>
    <row r="14" spans="1:11" s="37" customFormat="1" x14ac:dyDescent="0.45">
      <c r="A14" s="99" t="s">
        <v>121</v>
      </c>
      <c r="B14" s="104">
        <v>78430</v>
      </c>
      <c r="C14" s="104">
        <v>78430.31</v>
      </c>
      <c r="D14" s="105">
        <v>22815</v>
      </c>
      <c r="E14" s="104">
        <v>22815</v>
      </c>
      <c r="F14" s="104">
        <v>15215</v>
      </c>
      <c r="G14" s="104">
        <v>0</v>
      </c>
      <c r="H14" s="104">
        <v>0</v>
      </c>
      <c r="I14" s="104">
        <f>C14-E14</f>
        <v>55615.31</v>
      </c>
      <c r="J14" s="72"/>
    </row>
    <row r="15" spans="1:11" s="37" customFormat="1" x14ac:dyDescent="0.45">
      <c r="A15" s="118" t="s">
        <v>13</v>
      </c>
      <c r="B15" s="119">
        <f>SUM(B13:B14)</f>
        <v>88430</v>
      </c>
      <c r="C15" s="119">
        <f t="shared" ref="C15:I15" si="0">SUM(C13:C14)</f>
        <v>88430.31</v>
      </c>
      <c r="D15" s="119">
        <f t="shared" si="0"/>
        <v>22815</v>
      </c>
      <c r="E15" s="119">
        <f t="shared" si="0"/>
        <v>22815</v>
      </c>
      <c r="F15" s="119">
        <f t="shared" si="0"/>
        <v>15215</v>
      </c>
      <c r="G15" s="119">
        <f t="shared" si="0"/>
        <v>0</v>
      </c>
      <c r="H15" s="119">
        <f t="shared" si="0"/>
        <v>0</v>
      </c>
      <c r="I15" s="119">
        <f t="shared" si="0"/>
        <v>65615.31</v>
      </c>
      <c r="J15" s="72"/>
    </row>
    <row r="16" spans="1:11" s="37" customFormat="1" x14ac:dyDescent="0.45">
      <c r="A16" s="99"/>
      <c r="B16" s="100"/>
      <c r="C16" s="100"/>
      <c r="D16" s="100"/>
      <c r="E16" s="100"/>
      <c r="F16" s="100"/>
      <c r="G16" s="100"/>
      <c r="H16" s="100"/>
      <c r="I16" s="101"/>
      <c r="J16" s="39"/>
    </row>
    <row r="17" spans="1:11" s="37" customFormat="1" x14ac:dyDescent="0.45">
      <c r="A17" s="99" t="s">
        <v>14</v>
      </c>
      <c r="B17" s="105">
        <v>0</v>
      </c>
      <c r="C17" s="105">
        <v>0</v>
      </c>
      <c r="D17" s="105">
        <v>0</v>
      </c>
      <c r="E17" s="105">
        <v>0</v>
      </c>
      <c r="F17" s="104">
        <v>0</v>
      </c>
      <c r="G17" s="105">
        <v>0</v>
      </c>
      <c r="H17" s="105">
        <v>0</v>
      </c>
      <c r="I17" s="106">
        <v>0</v>
      </c>
      <c r="J17" s="43"/>
    </row>
    <row r="18" spans="1:11" s="37" customFormat="1" x14ac:dyDescent="0.45">
      <c r="A18" s="99" t="s">
        <v>100</v>
      </c>
      <c r="B18" s="107">
        <v>-884</v>
      </c>
      <c r="C18" s="107">
        <v>-884</v>
      </c>
      <c r="D18" s="107">
        <v>-228.15</v>
      </c>
      <c r="E18" s="107">
        <v>-228.15</v>
      </c>
      <c r="F18" s="104">
        <v>0</v>
      </c>
      <c r="G18" s="104">
        <v>0</v>
      </c>
      <c r="H18" s="104">
        <v>0</v>
      </c>
      <c r="I18" s="108">
        <f>C18-E18</f>
        <v>-655.85</v>
      </c>
      <c r="J18" s="42"/>
    </row>
    <row r="19" spans="1:11" s="37" customFormat="1" x14ac:dyDescent="0.45">
      <c r="A19" s="99"/>
      <c r="B19" s="101"/>
      <c r="C19" s="101"/>
      <c r="D19" s="101"/>
      <c r="E19" s="101"/>
      <c r="F19" s="101"/>
      <c r="G19" s="101"/>
      <c r="H19" s="101"/>
      <c r="I19" s="101"/>
      <c r="J19" s="39"/>
    </row>
    <row r="20" spans="1:11" s="37" customFormat="1" x14ac:dyDescent="0.45">
      <c r="A20" s="99"/>
      <c r="B20" s="101"/>
      <c r="C20" s="101"/>
      <c r="D20" s="101"/>
      <c r="E20" s="101"/>
      <c r="F20" s="101"/>
      <c r="G20" s="101"/>
      <c r="H20" s="101"/>
      <c r="I20" s="101"/>
      <c r="J20" s="39"/>
    </row>
    <row r="21" spans="1:11" s="37" customFormat="1" x14ac:dyDescent="0.45">
      <c r="A21" s="109" t="s">
        <v>15</v>
      </c>
      <c r="B21" s="110">
        <f t="shared" ref="B21:I21" si="1">SUM(B15:B20)</f>
        <v>87546</v>
      </c>
      <c r="C21" s="110">
        <f t="shared" si="1"/>
        <v>87546.31</v>
      </c>
      <c r="D21" s="110">
        <f t="shared" si="1"/>
        <v>22586.85</v>
      </c>
      <c r="E21" s="110">
        <f t="shared" si="1"/>
        <v>22586.85</v>
      </c>
      <c r="F21" s="110">
        <f t="shared" si="1"/>
        <v>15215</v>
      </c>
      <c r="G21" s="110">
        <f t="shared" si="1"/>
        <v>0</v>
      </c>
      <c r="H21" s="110">
        <f t="shared" si="1"/>
        <v>0</v>
      </c>
      <c r="I21" s="110">
        <f t="shared" si="1"/>
        <v>64959.46</v>
      </c>
      <c r="J21" s="41"/>
    </row>
    <row r="22" spans="1:11" s="37" customFormat="1" x14ac:dyDescent="0.45">
      <c r="A22" s="109"/>
      <c r="B22" s="110"/>
      <c r="C22" s="110"/>
      <c r="D22" s="110"/>
      <c r="E22" s="110"/>
      <c r="F22" s="110"/>
      <c r="G22" s="110"/>
      <c r="H22" s="110"/>
      <c r="I22" s="110"/>
      <c r="J22" s="41"/>
    </row>
    <row r="23" spans="1:11" s="37" customFormat="1" x14ac:dyDescent="0.45">
      <c r="A23" s="109"/>
      <c r="B23" s="110"/>
      <c r="C23" s="110"/>
      <c r="D23" s="110"/>
      <c r="E23" s="110"/>
      <c r="F23" s="110"/>
      <c r="G23" s="110"/>
      <c r="H23" s="110"/>
      <c r="I23" s="110"/>
      <c r="J23" s="41"/>
    </row>
    <row r="24" spans="1:11" s="37" customFormat="1" x14ac:dyDescent="0.45">
      <c r="A24" s="109"/>
      <c r="B24" s="111" t="s">
        <v>3</v>
      </c>
      <c r="C24" s="111" t="s">
        <v>4</v>
      </c>
      <c r="D24" s="111" t="s">
        <v>5</v>
      </c>
      <c r="E24" s="111" t="s">
        <v>6</v>
      </c>
      <c r="F24" s="111" t="s">
        <v>7</v>
      </c>
      <c r="G24" s="111" t="s">
        <v>8</v>
      </c>
      <c r="H24" s="111" t="s">
        <v>9</v>
      </c>
      <c r="I24" s="111" t="s">
        <v>10</v>
      </c>
      <c r="J24" s="47" t="s">
        <v>11</v>
      </c>
    </row>
    <row r="25" spans="1:11" s="37" customFormat="1" ht="15" customHeight="1" x14ac:dyDescent="0.45">
      <c r="A25" s="193" t="s">
        <v>116</v>
      </c>
      <c r="B25" s="194" t="s">
        <v>123</v>
      </c>
      <c r="C25" s="194" t="s">
        <v>124</v>
      </c>
      <c r="D25" s="194" t="s">
        <v>109</v>
      </c>
      <c r="E25" s="194" t="s">
        <v>110</v>
      </c>
      <c r="F25" s="194" t="s">
        <v>111</v>
      </c>
      <c r="G25" s="194" t="s">
        <v>112</v>
      </c>
      <c r="H25" s="194" t="s">
        <v>113</v>
      </c>
      <c r="I25" s="194" t="s">
        <v>128</v>
      </c>
      <c r="J25" s="180" t="s">
        <v>133</v>
      </c>
    </row>
    <row r="26" spans="1:11" s="37" customFormat="1" x14ac:dyDescent="0.45">
      <c r="A26" s="193"/>
      <c r="B26" s="194"/>
      <c r="C26" s="194"/>
      <c r="D26" s="194"/>
      <c r="E26" s="194"/>
      <c r="F26" s="194"/>
      <c r="G26" s="194"/>
      <c r="H26" s="194"/>
      <c r="I26" s="194"/>
      <c r="J26" s="180"/>
    </row>
    <row r="27" spans="1:11" s="37" customFormat="1" ht="53.25" customHeight="1" x14ac:dyDescent="0.45">
      <c r="A27" s="193"/>
      <c r="B27" s="194"/>
      <c r="C27" s="194"/>
      <c r="D27" s="194"/>
      <c r="E27" s="194"/>
      <c r="F27" s="194"/>
      <c r="G27" s="194"/>
      <c r="H27" s="194"/>
      <c r="I27" s="194"/>
      <c r="J27" s="180"/>
    </row>
    <row r="28" spans="1:11" s="37" customFormat="1" ht="21.75" customHeight="1" x14ac:dyDescent="0.45">
      <c r="A28" s="102"/>
      <c r="B28" s="112"/>
      <c r="C28" s="112"/>
      <c r="D28" s="112"/>
      <c r="E28" s="112"/>
      <c r="F28" s="112"/>
      <c r="G28" s="112"/>
      <c r="H28" s="112"/>
      <c r="I28" s="112"/>
      <c r="J28" s="53"/>
      <c r="K28" s="54"/>
    </row>
    <row r="29" spans="1:11" s="37" customFormat="1" x14ac:dyDescent="0.45">
      <c r="A29" s="109" t="s">
        <v>16</v>
      </c>
      <c r="B29" s="101"/>
      <c r="C29" s="101"/>
      <c r="D29" s="101"/>
      <c r="E29" s="101"/>
      <c r="F29" s="101"/>
      <c r="G29" s="101"/>
      <c r="H29" s="101"/>
      <c r="I29" s="101"/>
      <c r="J29" s="39"/>
    </row>
    <row r="30" spans="1:11" s="37" customFormat="1" x14ac:dyDescent="0.45">
      <c r="A30" s="99" t="s">
        <v>17</v>
      </c>
      <c r="B30" s="104">
        <v>48017</v>
      </c>
      <c r="C30" s="104">
        <v>48017</v>
      </c>
      <c r="D30" s="104">
        <v>2101.1999999999998</v>
      </c>
      <c r="E30" s="104">
        <v>11960.26</v>
      </c>
      <c r="F30" s="104">
        <v>2053.06</v>
      </c>
      <c r="G30" s="104">
        <v>0</v>
      </c>
      <c r="H30" s="104">
        <v>0</v>
      </c>
      <c r="I30" s="108">
        <v>36056.74</v>
      </c>
      <c r="J30" s="44">
        <v>0.75090000000000001</v>
      </c>
    </row>
    <row r="31" spans="1:11" s="37" customFormat="1" x14ac:dyDescent="0.45">
      <c r="A31" s="99"/>
      <c r="B31" s="100"/>
      <c r="C31" s="100"/>
      <c r="D31" s="101"/>
      <c r="E31" s="100"/>
      <c r="F31" s="100"/>
      <c r="G31" s="100"/>
      <c r="H31" s="100"/>
      <c r="I31" s="101"/>
      <c r="J31" s="39"/>
    </row>
    <row r="32" spans="1:11" s="37" customFormat="1" ht="25.9" x14ac:dyDescent="0.45">
      <c r="A32" s="66" t="s">
        <v>153</v>
      </c>
      <c r="B32" s="113">
        <f>SUM(B30:B31)</f>
        <v>48017</v>
      </c>
      <c r="C32" s="113">
        <f t="shared" ref="C32:I32" si="2">SUM(C30:C31)</f>
        <v>48017</v>
      </c>
      <c r="D32" s="113">
        <f t="shared" si="2"/>
        <v>2101.1999999999998</v>
      </c>
      <c r="E32" s="113">
        <f t="shared" si="2"/>
        <v>11960.26</v>
      </c>
      <c r="F32" s="113">
        <f t="shared" si="2"/>
        <v>2053.06</v>
      </c>
      <c r="G32" s="113">
        <f t="shared" si="2"/>
        <v>0</v>
      </c>
      <c r="H32" s="113">
        <f t="shared" si="2"/>
        <v>0</v>
      </c>
      <c r="I32" s="113">
        <f t="shared" si="2"/>
        <v>36056.74</v>
      </c>
      <c r="J32" s="98">
        <v>0.75090000000000001</v>
      </c>
    </row>
    <row r="33" spans="1:10" s="37" customFormat="1" x14ac:dyDescent="0.45">
      <c r="A33" s="99"/>
      <c r="B33" s="100"/>
      <c r="C33" s="100"/>
      <c r="D33" s="101"/>
      <c r="E33" s="100"/>
      <c r="F33" s="100"/>
      <c r="G33" s="100"/>
      <c r="H33" s="100"/>
      <c r="I33" s="101"/>
      <c r="J33" s="39"/>
    </row>
    <row r="34" spans="1:10" s="37" customFormat="1" x14ac:dyDescent="0.45">
      <c r="A34" s="99"/>
      <c r="B34" s="100"/>
      <c r="C34" s="100"/>
      <c r="D34" s="101"/>
      <c r="E34" s="100"/>
      <c r="F34" s="100"/>
      <c r="G34" s="100"/>
      <c r="H34" s="100"/>
      <c r="I34" s="101"/>
      <c r="J34" s="39"/>
    </row>
    <row r="35" spans="1:10" s="37" customFormat="1" x14ac:dyDescent="0.45">
      <c r="A35" s="99" t="s">
        <v>20</v>
      </c>
      <c r="B35" s="104">
        <v>3769.33</v>
      </c>
      <c r="C35" s="104">
        <v>3769.33</v>
      </c>
      <c r="D35" s="107">
        <v>-896.93</v>
      </c>
      <c r="E35" s="104">
        <v>2266.98</v>
      </c>
      <c r="F35" s="104">
        <v>165.73</v>
      </c>
      <c r="G35" s="104">
        <v>0</v>
      </c>
      <c r="H35" s="104">
        <v>0</v>
      </c>
      <c r="I35" s="108">
        <v>1502.35</v>
      </c>
      <c r="J35" s="44">
        <v>0.39860000000000001</v>
      </c>
    </row>
    <row r="36" spans="1:10" s="37" customFormat="1" x14ac:dyDescent="0.45">
      <c r="A36" s="99" t="s">
        <v>21</v>
      </c>
      <c r="B36" s="104">
        <v>0</v>
      </c>
      <c r="C36" s="104">
        <v>0</v>
      </c>
      <c r="D36" s="107">
        <v>-18.829999999999998</v>
      </c>
      <c r="E36" s="104">
        <v>101.21</v>
      </c>
      <c r="F36" s="104">
        <v>118.44</v>
      </c>
      <c r="G36" s="104">
        <v>0</v>
      </c>
      <c r="H36" s="104">
        <v>0</v>
      </c>
      <c r="I36" s="107">
        <v>-101.21</v>
      </c>
      <c r="J36" s="43">
        <v>0</v>
      </c>
    </row>
    <row r="37" spans="1:10" s="37" customFormat="1" x14ac:dyDescent="0.45">
      <c r="A37" s="99" t="s">
        <v>22</v>
      </c>
      <c r="B37" s="104">
        <v>0</v>
      </c>
      <c r="C37" s="104">
        <v>0</v>
      </c>
      <c r="D37" s="107">
        <v>-1944.31</v>
      </c>
      <c r="E37" s="104">
        <v>1412.19</v>
      </c>
      <c r="F37" s="107">
        <v>-233.66</v>
      </c>
      <c r="G37" s="104">
        <v>0</v>
      </c>
      <c r="H37" s="104">
        <v>0</v>
      </c>
      <c r="I37" s="107">
        <v>-1412.19</v>
      </c>
      <c r="J37" s="43">
        <v>0</v>
      </c>
    </row>
    <row r="38" spans="1:10" s="37" customFormat="1" x14ac:dyDescent="0.45">
      <c r="A38" s="99" t="s">
        <v>23</v>
      </c>
      <c r="B38" s="104">
        <v>0</v>
      </c>
      <c r="C38" s="104">
        <v>0</v>
      </c>
      <c r="D38" s="107">
        <v>-81.95</v>
      </c>
      <c r="E38" s="104">
        <v>2142.89</v>
      </c>
      <c r="F38" s="104">
        <v>1373.8</v>
      </c>
      <c r="G38" s="104">
        <v>0</v>
      </c>
      <c r="H38" s="104">
        <v>0</v>
      </c>
      <c r="I38" s="107">
        <v>-2142.89</v>
      </c>
      <c r="J38" s="43">
        <v>0</v>
      </c>
    </row>
    <row r="39" spans="1:10" s="37" customFormat="1" x14ac:dyDescent="0.45">
      <c r="A39" s="99" t="s">
        <v>25</v>
      </c>
      <c r="B39" s="104">
        <v>0</v>
      </c>
      <c r="C39" s="104">
        <v>0</v>
      </c>
      <c r="D39" s="107">
        <v>-537.86</v>
      </c>
      <c r="E39" s="104">
        <v>2357.42</v>
      </c>
      <c r="F39" s="107">
        <v>-159.26</v>
      </c>
      <c r="G39" s="104">
        <v>0</v>
      </c>
      <c r="H39" s="104">
        <v>0</v>
      </c>
      <c r="I39" s="107">
        <v>-2357.42</v>
      </c>
      <c r="J39" s="43">
        <v>0</v>
      </c>
    </row>
    <row r="40" spans="1:10" s="37" customFormat="1" x14ac:dyDescent="0.45">
      <c r="A40" s="99" t="s">
        <v>26</v>
      </c>
      <c r="B40" s="104">
        <v>16877.98</v>
      </c>
      <c r="C40" s="104">
        <v>16877.98</v>
      </c>
      <c r="D40" s="105">
        <v>0</v>
      </c>
      <c r="E40" s="104">
        <v>0</v>
      </c>
      <c r="F40" s="104">
        <v>0</v>
      </c>
      <c r="G40" s="104">
        <v>0</v>
      </c>
      <c r="H40" s="104">
        <v>0</v>
      </c>
      <c r="I40" s="108">
        <v>16877.98</v>
      </c>
      <c r="J40" s="44">
        <v>1</v>
      </c>
    </row>
    <row r="41" spans="1:10" s="37" customFormat="1" x14ac:dyDescent="0.45">
      <c r="A41" s="99"/>
      <c r="B41" s="100"/>
      <c r="C41" s="100"/>
      <c r="D41" s="101"/>
      <c r="E41" s="100"/>
      <c r="F41" s="101"/>
      <c r="G41" s="100"/>
      <c r="H41" s="100"/>
      <c r="I41" s="101"/>
      <c r="J41" s="39"/>
    </row>
    <row r="42" spans="1:10" s="37" customFormat="1" x14ac:dyDescent="0.45">
      <c r="A42" s="66" t="s">
        <v>181</v>
      </c>
      <c r="B42" s="113">
        <f>SUM(B35:B41)</f>
        <v>20647.309999999998</v>
      </c>
      <c r="C42" s="113">
        <f t="shared" ref="C42:I42" si="3">SUM(C35:C41)</f>
        <v>20647.309999999998</v>
      </c>
      <c r="D42" s="113">
        <f t="shared" si="3"/>
        <v>-3479.8799999999997</v>
      </c>
      <c r="E42" s="113">
        <f t="shared" si="3"/>
        <v>8280.69</v>
      </c>
      <c r="F42" s="113">
        <f t="shared" si="3"/>
        <v>1265.05</v>
      </c>
      <c r="G42" s="113">
        <f t="shared" si="3"/>
        <v>0</v>
      </c>
      <c r="H42" s="113">
        <f t="shared" si="3"/>
        <v>0</v>
      </c>
      <c r="I42" s="113">
        <f t="shared" si="3"/>
        <v>12366.619999999999</v>
      </c>
      <c r="J42" s="98">
        <v>1.3986000000000001</v>
      </c>
    </row>
    <row r="43" spans="1:10" s="37" customFormat="1" x14ac:dyDescent="0.45">
      <c r="A43" s="99"/>
      <c r="B43" s="100"/>
      <c r="C43" s="100"/>
      <c r="D43" s="101"/>
      <c r="E43" s="100"/>
      <c r="F43" s="100"/>
      <c r="G43" s="100"/>
      <c r="H43" s="100"/>
      <c r="I43" s="101"/>
      <c r="J43" s="39"/>
    </row>
    <row r="44" spans="1:10" s="37" customFormat="1" x14ac:dyDescent="0.45">
      <c r="A44" s="99"/>
      <c r="B44" s="100"/>
      <c r="C44" s="100"/>
      <c r="D44" s="101"/>
      <c r="E44" s="100"/>
      <c r="F44" s="100"/>
      <c r="G44" s="100"/>
      <c r="H44" s="100"/>
      <c r="I44" s="101"/>
      <c r="J44" s="39"/>
    </row>
    <row r="45" spans="1:10" s="37" customFormat="1" ht="25.9" x14ac:dyDescent="0.45">
      <c r="A45" s="9" t="s">
        <v>182</v>
      </c>
      <c r="B45" s="114">
        <f>B32+B42</f>
        <v>68664.31</v>
      </c>
      <c r="C45" s="114">
        <f t="shared" ref="C45:H45" si="4">C32+C42</f>
        <v>68664.31</v>
      </c>
      <c r="D45" s="114">
        <f t="shared" si="4"/>
        <v>-1378.6799999999998</v>
      </c>
      <c r="E45" s="114">
        <f t="shared" si="4"/>
        <v>20240.95</v>
      </c>
      <c r="F45" s="114">
        <f t="shared" si="4"/>
        <v>3318.1099999999997</v>
      </c>
      <c r="G45" s="114">
        <f t="shared" si="4"/>
        <v>0</v>
      </c>
      <c r="H45" s="114">
        <f t="shared" si="4"/>
        <v>0</v>
      </c>
      <c r="I45" s="103">
        <f>C45-E45-G45-H45</f>
        <v>48423.360000000001</v>
      </c>
      <c r="J45" s="41">
        <v>0.70519999999999994</v>
      </c>
    </row>
    <row r="46" spans="1:10" s="37" customFormat="1" x14ac:dyDescent="0.45">
      <c r="A46" s="99"/>
      <c r="B46" s="100"/>
      <c r="C46" s="100"/>
      <c r="D46" s="101"/>
      <c r="E46" s="100"/>
      <c r="F46" s="100"/>
      <c r="G46" s="100"/>
      <c r="H46" s="100"/>
      <c r="I46" s="102"/>
      <c r="J46" s="39"/>
    </row>
    <row r="47" spans="1:10" s="37" customFormat="1" x14ac:dyDescent="0.45">
      <c r="A47" s="99" t="s">
        <v>120</v>
      </c>
      <c r="B47" s="104">
        <v>2672</v>
      </c>
      <c r="C47" s="104">
        <v>2672</v>
      </c>
      <c r="D47" s="105">
        <v>0</v>
      </c>
      <c r="E47" s="104">
        <v>0</v>
      </c>
      <c r="F47" s="105">
        <v>0</v>
      </c>
      <c r="G47" s="104">
        <v>0</v>
      </c>
      <c r="H47" s="104">
        <v>0</v>
      </c>
      <c r="I47" s="103">
        <f>C47-E47-G47-H47</f>
        <v>2672</v>
      </c>
      <c r="J47" s="44">
        <v>1</v>
      </c>
    </row>
    <row r="48" spans="1:10" s="37" customFormat="1" x14ac:dyDescent="0.45">
      <c r="A48" s="99" t="s">
        <v>31</v>
      </c>
      <c r="B48" s="104">
        <v>500</v>
      </c>
      <c r="C48" s="104">
        <v>500</v>
      </c>
      <c r="D48" s="105">
        <v>0</v>
      </c>
      <c r="E48" s="104">
        <v>200</v>
      </c>
      <c r="F48" s="107">
        <v>-1500</v>
      </c>
      <c r="G48" s="104">
        <v>0</v>
      </c>
      <c r="H48" s="104">
        <v>0</v>
      </c>
      <c r="I48" s="103">
        <f>C48-E48-G48-H48</f>
        <v>300</v>
      </c>
      <c r="J48" s="43">
        <v>0</v>
      </c>
    </row>
    <row r="49" spans="1:10" s="37" customFormat="1" ht="25.9" x14ac:dyDescent="0.45">
      <c r="A49" s="66" t="s">
        <v>158</v>
      </c>
      <c r="B49" s="113">
        <f>SUM(B47:B48)</f>
        <v>3172</v>
      </c>
      <c r="C49" s="113">
        <f t="shared" ref="C49:I49" si="5">SUM(C47:C48)</f>
        <v>3172</v>
      </c>
      <c r="D49" s="113">
        <f t="shared" si="5"/>
        <v>0</v>
      </c>
      <c r="E49" s="113">
        <f t="shared" si="5"/>
        <v>200</v>
      </c>
      <c r="F49" s="113">
        <f t="shared" si="5"/>
        <v>-1500</v>
      </c>
      <c r="G49" s="113">
        <f t="shared" si="5"/>
        <v>0</v>
      </c>
      <c r="H49" s="113">
        <f t="shared" si="5"/>
        <v>0</v>
      </c>
      <c r="I49" s="113">
        <f t="shared" si="5"/>
        <v>2972</v>
      </c>
      <c r="J49" s="44">
        <v>1</v>
      </c>
    </row>
    <row r="50" spans="1:10" s="37" customFormat="1" x14ac:dyDescent="0.45">
      <c r="A50" s="99"/>
      <c r="B50" s="100"/>
      <c r="C50" s="100"/>
      <c r="D50" s="100"/>
      <c r="E50" s="100"/>
      <c r="F50" s="101"/>
      <c r="G50" s="100"/>
      <c r="H50" s="100"/>
      <c r="I50" s="101"/>
      <c r="J50" s="39"/>
    </row>
    <row r="51" spans="1:10" s="37" customFormat="1" x14ac:dyDescent="0.45">
      <c r="A51" s="99" t="s">
        <v>34</v>
      </c>
      <c r="B51" s="104">
        <v>895</v>
      </c>
      <c r="C51" s="104">
        <v>895</v>
      </c>
      <c r="D51" s="104">
        <v>29.58</v>
      </c>
      <c r="E51" s="104">
        <v>123.9</v>
      </c>
      <c r="F51" s="104">
        <v>72.56</v>
      </c>
      <c r="G51" s="104">
        <v>0</v>
      </c>
      <c r="H51" s="104">
        <v>0</v>
      </c>
      <c r="I51" s="103">
        <f t="shared" ref="I51:I53" si="6">C51-E51-G51-H51</f>
        <v>771.1</v>
      </c>
      <c r="J51" s="44">
        <v>0.86159999999999992</v>
      </c>
    </row>
    <row r="52" spans="1:10" s="37" customFormat="1" ht="19.350000000000001" customHeight="1" x14ac:dyDescent="0.45">
      <c r="A52" s="99" t="s">
        <v>35</v>
      </c>
      <c r="B52" s="104">
        <v>131</v>
      </c>
      <c r="C52" s="104">
        <v>131</v>
      </c>
      <c r="D52" s="104">
        <v>0.63</v>
      </c>
      <c r="E52" s="104">
        <v>4.09</v>
      </c>
      <c r="F52" s="104">
        <v>4.5599999999999996</v>
      </c>
      <c r="G52" s="104">
        <v>0</v>
      </c>
      <c r="H52" s="104">
        <v>0</v>
      </c>
      <c r="I52" s="103">
        <f t="shared" si="6"/>
        <v>126.91</v>
      </c>
      <c r="J52" s="44">
        <v>0.96879999999999999</v>
      </c>
    </row>
    <row r="53" spans="1:10" s="37" customFormat="1" x14ac:dyDescent="0.45">
      <c r="A53" s="99" t="s">
        <v>36</v>
      </c>
      <c r="B53" s="105">
        <v>0</v>
      </c>
      <c r="C53" s="105">
        <v>0</v>
      </c>
      <c r="D53" s="105">
        <v>0</v>
      </c>
      <c r="E53" s="105">
        <v>0</v>
      </c>
      <c r="F53" s="105">
        <v>0</v>
      </c>
      <c r="G53" s="105">
        <v>0</v>
      </c>
      <c r="H53" s="105">
        <v>0</v>
      </c>
      <c r="I53" s="103">
        <f t="shared" si="6"/>
        <v>0</v>
      </c>
      <c r="J53" s="43">
        <v>0</v>
      </c>
    </row>
    <row r="54" spans="1:10" s="37" customFormat="1" ht="25.9" x14ac:dyDescent="0.45">
      <c r="A54" s="66" t="s">
        <v>159</v>
      </c>
      <c r="B54" s="113">
        <f>SUM(B51:B53)</f>
        <v>1026</v>
      </c>
      <c r="C54" s="113">
        <f>SUM(C51:C53)</f>
        <v>1026</v>
      </c>
      <c r="D54" s="113">
        <f>SUM(D51:D53)</f>
        <v>30.209999999999997</v>
      </c>
      <c r="E54" s="113">
        <f>SUM(E51:E53)</f>
        <v>127.99000000000001</v>
      </c>
      <c r="F54" s="113">
        <f>SUM(F51:F53)</f>
        <v>77.12</v>
      </c>
      <c r="G54" s="113">
        <f>SUM(G51:G53)</f>
        <v>0</v>
      </c>
      <c r="H54" s="113">
        <f>SUM(H51:H53)</f>
        <v>0</v>
      </c>
      <c r="I54" s="113">
        <f>SUM(I51:I53)</f>
        <v>898.01</v>
      </c>
      <c r="J54" s="44">
        <v>1.8303</v>
      </c>
    </row>
    <row r="55" spans="1:10" s="37" customFormat="1" x14ac:dyDescent="0.45">
      <c r="A55" s="99"/>
      <c r="B55" s="100"/>
      <c r="C55" s="100"/>
      <c r="D55" s="101"/>
      <c r="E55" s="100"/>
      <c r="F55" s="100"/>
      <c r="G55" s="100"/>
      <c r="H55" s="100"/>
      <c r="I55" s="101"/>
      <c r="J55" s="39"/>
    </row>
    <row r="56" spans="1:10" s="37" customFormat="1" x14ac:dyDescent="0.45">
      <c r="A56" s="99"/>
      <c r="B56" s="100"/>
      <c r="C56" s="100"/>
      <c r="D56" s="101"/>
      <c r="E56" s="100"/>
      <c r="F56" s="100"/>
      <c r="G56" s="100"/>
      <c r="H56" s="100"/>
      <c r="I56" s="101"/>
      <c r="J56" s="39"/>
    </row>
    <row r="57" spans="1:10" s="37" customFormat="1" x14ac:dyDescent="0.45">
      <c r="A57" s="210" t="s">
        <v>43</v>
      </c>
      <c r="B57" s="211">
        <v>1280</v>
      </c>
      <c r="C57" s="211">
        <v>1280</v>
      </c>
      <c r="D57" s="211">
        <v>40</v>
      </c>
      <c r="E57" s="211">
        <v>1404.43</v>
      </c>
      <c r="F57" s="211">
        <v>796.93</v>
      </c>
      <c r="G57" s="211">
        <v>0</v>
      </c>
      <c r="H57" s="211">
        <v>0</v>
      </c>
      <c r="I57" s="212">
        <f>C57-E57-G57-H57</f>
        <v>-124.43000000000006</v>
      </c>
      <c r="J57" s="42">
        <v>-9.7200000000000009E-2</v>
      </c>
    </row>
    <row r="58" spans="1:10" s="37" customFormat="1" ht="25.9" x14ac:dyDescent="0.45">
      <c r="A58" s="66" t="s">
        <v>179</v>
      </c>
      <c r="B58" s="209">
        <f>SUM(B57)</f>
        <v>1280</v>
      </c>
      <c r="C58" s="209">
        <f t="shared" ref="C58:I58" si="7">SUM(C57)</f>
        <v>1280</v>
      </c>
      <c r="D58" s="209">
        <f t="shared" si="7"/>
        <v>40</v>
      </c>
      <c r="E58" s="209">
        <f t="shared" si="7"/>
        <v>1404.43</v>
      </c>
      <c r="F58" s="209">
        <f t="shared" si="7"/>
        <v>796.93</v>
      </c>
      <c r="G58" s="209">
        <f t="shared" si="7"/>
        <v>0</v>
      </c>
      <c r="H58" s="209">
        <f t="shared" si="7"/>
        <v>0</v>
      </c>
      <c r="I58" s="209">
        <f t="shared" si="7"/>
        <v>-124.43000000000006</v>
      </c>
      <c r="J58" s="39"/>
    </row>
    <row r="59" spans="1:10" s="37" customFormat="1" x14ac:dyDescent="0.45">
      <c r="A59" s="99"/>
      <c r="B59" s="100"/>
      <c r="C59" s="100"/>
      <c r="D59" s="101"/>
      <c r="E59" s="100"/>
      <c r="F59" s="101"/>
      <c r="G59" s="100"/>
      <c r="H59" s="100"/>
      <c r="I59" s="101"/>
      <c r="J59" s="39"/>
    </row>
    <row r="60" spans="1:10" s="37" customFormat="1" x14ac:dyDescent="0.45">
      <c r="A60" s="66" t="s">
        <v>160</v>
      </c>
      <c r="B60" s="117">
        <f>B58+B54+B49</f>
        <v>5478</v>
      </c>
      <c r="C60" s="117">
        <f t="shared" ref="C60:I60" si="8">C58+C54+C49</f>
        <v>5478</v>
      </c>
      <c r="D60" s="117">
        <f t="shared" si="8"/>
        <v>70.209999999999994</v>
      </c>
      <c r="E60" s="117">
        <f t="shared" si="8"/>
        <v>1732.42</v>
      </c>
      <c r="F60" s="117">
        <f t="shared" si="8"/>
        <v>-625.95000000000005</v>
      </c>
      <c r="G60" s="117">
        <f t="shared" si="8"/>
        <v>0</v>
      </c>
      <c r="H60" s="117">
        <f t="shared" si="8"/>
        <v>0</v>
      </c>
      <c r="I60" s="117">
        <f t="shared" si="8"/>
        <v>3745.58</v>
      </c>
      <c r="J60" s="41">
        <v>0.87670000000000003</v>
      </c>
    </row>
    <row r="61" spans="1:10" s="37" customFormat="1" x14ac:dyDescent="0.45">
      <c r="A61" s="99"/>
      <c r="B61" s="100"/>
      <c r="C61" s="100"/>
      <c r="D61" s="100"/>
      <c r="E61" s="100"/>
      <c r="F61" s="101"/>
      <c r="G61" s="100"/>
      <c r="H61" s="100"/>
      <c r="I61" s="101"/>
      <c r="J61" s="39"/>
    </row>
    <row r="62" spans="1:10" s="37" customFormat="1" x14ac:dyDescent="0.45">
      <c r="A62" s="99" t="s">
        <v>44</v>
      </c>
      <c r="B62" s="104">
        <v>0</v>
      </c>
      <c r="C62" s="104">
        <v>20</v>
      </c>
      <c r="D62" s="105">
        <v>0</v>
      </c>
      <c r="E62" s="104">
        <v>5.1100000000000003</v>
      </c>
      <c r="F62" s="104">
        <v>17.43</v>
      </c>
      <c r="G62" s="104">
        <v>0</v>
      </c>
      <c r="H62" s="104">
        <v>0</v>
      </c>
      <c r="I62" s="103">
        <f t="shared" ref="I62:I66" si="9">C62-E62-G62-H62</f>
        <v>14.89</v>
      </c>
      <c r="J62" s="43">
        <v>0</v>
      </c>
    </row>
    <row r="63" spans="1:10" s="37" customFormat="1" x14ac:dyDescent="0.45">
      <c r="A63" s="218" t="s">
        <v>161</v>
      </c>
      <c r="B63" s="119">
        <f>SUM(B62)</f>
        <v>0</v>
      </c>
      <c r="C63" s="119">
        <f t="shared" ref="C63:H63" si="10">SUM(C62)</f>
        <v>20</v>
      </c>
      <c r="D63" s="119">
        <f t="shared" si="10"/>
        <v>0</v>
      </c>
      <c r="E63" s="119">
        <f t="shared" si="10"/>
        <v>5.1100000000000003</v>
      </c>
      <c r="F63" s="119">
        <f t="shared" si="10"/>
        <v>17.43</v>
      </c>
      <c r="G63" s="119">
        <f t="shared" si="10"/>
        <v>0</v>
      </c>
      <c r="H63" s="119">
        <f t="shared" si="10"/>
        <v>0</v>
      </c>
      <c r="I63" s="120">
        <f t="shared" si="9"/>
        <v>14.89</v>
      </c>
      <c r="J63" s="43">
        <v>0</v>
      </c>
    </row>
    <row r="64" spans="1:10" s="37" customFormat="1" x14ac:dyDescent="0.45">
      <c r="A64" s="213" t="s">
        <v>47</v>
      </c>
      <c r="B64" s="104">
        <v>200</v>
      </c>
      <c r="C64" s="104">
        <v>180</v>
      </c>
      <c r="D64" s="104">
        <v>113</v>
      </c>
      <c r="E64" s="104">
        <v>113</v>
      </c>
      <c r="F64" s="104">
        <v>0</v>
      </c>
      <c r="G64" s="104">
        <v>0</v>
      </c>
      <c r="H64" s="104">
        <v>0</v>
      </c>
      <c r="I64" s="103">
        <f t="shared" si="9"/>
        <v>67</v>
      </c>
      <c r="J64" s="43">
        <v>0</v>
      </c>
    </row>
    <row r="65" spans="1:19" s="37" customFormat="1" x14ac:dyDescent="0.45">
      <c r="A65" s="213" t="s">
        <v>48</v>
      </c>
      <c r="B65" s="105">
        <v>0</v>
      </c>
      <c r="C65" s="105">
        <v>0</v>
      </c>
      <c r="D65" s="105">
        <v>0</v>
      </c>
      <c r="E65" s="105">
        <v>0</v>
      </c>
      <c r="F65" s="104">
        <v>8.84</v>
      </c>
      <c r="G65" s="105">
        <v>0</v>
      </c>
      <c r="H65" s="105">
        <v>0</v>
      </c>
      <c r="I65" s="103">
        <f t="shared" si="9"/>
        <v>0</v>
      </c>
      <c r="J65" s="43">
        <v>0</v>
      </c>
    </row>
    <row r="66" spans="1:19" s="37" customFormat="1" x14ac:dyDescent="0.45">
      <c r="A66" s="213" t="s">
        <v>49</v>
      </c>
      <c r="B66" s="105">
        <v>0</v>
      </c>
      <c r="C66" s="105">
        <v>0</v>
      </c>
      <c r="D66" s="105">
        <v>0</v>
      </c>
      <c r="E66" s="105">
        <v>0</v>
      </c>
      <c r="F66" s="104">
        <v>8</v>
      </c>
      <c r="G66" s="105">
        <v>0</v>
      </c>
      <c r="H66" s="105">
        <v>0</v>
      </c>
      <c r="I66" s="103">
        <f t="shared" si="9"/>
        <v>0</v>
      </c>
      <c r="J66" s="43">
        <v>0</v>
      </c>
    </row>
    <row r="67" spans="1:19" s="37" customFormat="1" x14ac:dyDescent="0.45">
      <c r="A67" s="214" t="s">
        <v>162</v>
      </c>
      <c r="B67" s="119">
        <f>SUM(B64:B66)</f>
        <v>200</v>
      </c>
      <c r="C67" s="119">
        <f t="shared" ref="C67:H67" si="11">SUM(C64:C66)</f>
        <v>180</v>
      </c>
      <c r="D67" s="119">
        <f t="shared" si="11"/>
        <v>113</v>
      </c>
      <c r="E67" s="119">
        <f t="shared" si="11"/>
        <v>113</v>
      </c>
      <c r="F67" s="119">
        <f t="shared" si="11"/>
        <v>16.84</v>
      </c>
      <c r="G67" s="119">
        <f t="shared" si="11"/>
        <v>0</v>
      </c>
      <c r="H67" s="119">
        <f t="shared" si="11"/>
        <v>0</v>
      </c>
      <c r="I67" s="119">
        <f>SUM(I64:I66)</f>
        <v>67</v>
      </c>
      <c r="J67" s="43">
        <v>0</v>
      </c>
    </row>
    <row r="68" spans="1:19" s="37" customFormat="1" x14ac:dyDescent="0.45">
      <c r="A68" s="213"/>
      <c r="B68" s="100"/>
      <c r="C68" s="100"/>
      <c r="D68" s="100"/>
      <c r="E68" s="100"/>
      <c r="F68" s="100"/>
      <c r="G68" s="100"/>
      <c r="H68" s="100"/>
      <c r="I68" s="101"/>
      <c r="J68" s="39"/>
    </row>
    <row r="69" spans="1:19" s="37" customFormat="1" ht="20.100000000000001" customHeight="1" x14ac:dyDescent="0.45">
      <c r="A69" s="66" t="s">
        <v>163</v>
      </c>
      <c r="B69" s="113">
        <f t="shared" ref="B69:I69" si="12">B67+B63</f>
        <v>200</v>
      </c>
      <c r="C69" s="113">
        <f t="shared" si="12"/>
        <v>200</v>
      </c>
      <c r="D69" s="113">
        <f t="shared" si="12"/>
        <v>113</v>
      </c>
      <c r="E69" s="113">
        <f t="shared" si="12"/>
        <v>118.11</v>
      </c>
      <c r="F69" s="113">
        <f t="shared" si="12"/>
        <v>34.269999999999996</v>
      </c>
      <c r="G69" s="113">
        <f t="shared" si="12"/>
        <v>0</v>
      </c>
      <c r="H69" s="113">
        <f t="shared" si="12"/>
        <v>0</v>
      </c>
      <c r="I69" s="113">
        <f t="shared" si="12"/>
        <v>81.89</v>
      </c>
      <c r="J69" s="43">
        <v>0</v>
      </c>
    </row>
    <row r="70" spans="1:19" s="37" customFormat="1" x14ac:dyDescent="0.45">
      <c r="A70" s="99"/>
      <c r="B70" s="100"/>
      <c r="C70" s="100"/>
      <c r="D70" s="100"/>
      <c r="E70" s="100"/>
      <c r="F70" s="100"/>
      <c r="G70" s="100"/>
      <c r="H70" s="100"/>
      <c r="I70" s="101"/>
      <c r="J70" s="39"/>
    </row>
    <row r="71" spans="1:19" s="37" customFormat="1" x14ac:dyDescent="0.45">
      <c r="A71" s="99" t="s">
        <v>51</v>
      </c>
      <c r="B71" s="104">
        <v>140</v>
      </c>
      <c r="C71" s="104">
        <v>140</v>
      </c>
      <c r="D71" s="105">
        <v>0</v>
      </c>
      <c r="E71" s="104">
        <v>27.25</v>
      </c>
      <c r="F71" s="104">
        <v>0</v>
      </c>
      <c r="G71" s="104">
        <v>0</v>
      </c>
      <c r="H71" s="104">
        <v>0</v>
      </c>
      <c r="I71" s="103">
        <f t="shared" ref="I71" si="13">C71-E71-G71-H71</f>
        <v>112.75</v>
      </c>
      <c r="J71" s="44">
        <v>1</v>
      </c>
    </row>
    <row r="72" spans="1:19" s="37" customFormat="1" x14ac:dyDescent="0.45">
      <c r="A72" s="214" t="s">
        <v>164</v>
      </c>
      <c r="B72" s="119">
        <f t="shared" ref="B72:I72" si="14">SUM(B71:B71)</f>
        <v>140</v>
      </c>
      <c r="C72" s="119">
        <f t="shared" si="14"/>
        <v>140</v>
      </c>
      <c r="D72" s="119">
        <f t="shared" si="14"/>
        <v>0</v>
      </c>
      <c r="E72" s="119">
        <f t="shared" si="14"/>
        <v>27.25</v>
      </c>
      <c r="F72" s="119">
        <f t="shared" si="14"/>
        <v>0</v>
      </c>
      <c r="G72" s="119">
        <f t="shared" si="14"/>
        <v>0</v>
      </c>
      <c r="H72" s="119">
        <f t="shared" si="14"/>
        <v>0</v>
      </c>
      <c r="I72" s="119">
        <f t="shared" si="14"/>
        <v>112.75</v>
      </c>
      <c r="J72" s="44">
        <v>1</v>
      </c>
    </row>
    <row r="73" spans="1:19" s="37" customFormat="1" ht="19.350000000000001" customHeight="1" x14ac:dyDescent="0.45">
      <c r="A73" s="99" t="s">
        <v>55</v>
      </c>
      <c r="B73" s="104">
        <v>0</v>
      </c>
      <c r="C73" s="104">
        <v>0</v>
      </c>
      <c r="D73" s="104">
        <v>272.36</v>
      </c>
      <c r="E73" s="104">
        <v>272.36</v>
      </c>
      <c r="F73" s="105">
        <v>0</v>
      </c>
      <c r="G73" s="104">
        <v>0</v>
      </c>
      <c r="H73" s="104">
        <v>0</v>
      </c>
      <c r="I73" s="122">
        <f t="shared" ref="I73:I84" si="15">C73-E73-G73-H73</f>
        <v>-272.36</v>
      </c>
      <c r="J73" s="43">
        <v>0</v>
      </c>
    </row>
    <row r="74" spans="1:19" s="37" customFormat="1" x14ac:dyDescent="0.45">
      <c r="A74" s="99" t="s">
        <v>60</v>
      </c>
      <c r="B74" s="104">
        <v>2500</v>
      </c>
      <c r="C74" s="104">
        <v>3250</v>
      </c>
      <c r="D74" s="107">
        <v>-73</v>
      </c>
      <c r="E74" s="104">
        <v>33.450000000000003</v>
      </c>
      <c r="F74" s="104">
        <v>0</v>
      </c>
      <c r="G74" s="104">
        <v>0</v>
      </c>
      <c r="H74" s="104">
        <v>0</v>
      </c>
      <c r="I74" s="122">
        <f t="shared" si="15"/>
        <v>3216.55</v>
      </c>
      <c r="J74" s="44">
        <v>0.99</v>
      </c>
    </row>
    <row r="75" spans="1:19" s="37" customFormat="1" x14ac:dyDescent="0.45">
      <c r="A75" s="99" t="s">
        <v>64</v>
      </c>
      <c r="B75" s="104">
        <v>0</v>
      </c>
      <c r="C75" s="104">
        <v>0</v>
      </c>
      <c r="D75" s="105">
        <v>0</v>
      </c>
      <c r="E75" s="104">
        <v>0</v>
      </c>
      <c r="F75" s="104">
        <v>160</v>
      </c>
      <c r="G75" s="104">
        <v>0</v>
      </c>
      <c r="H75" s="104">
        <v>0</v>
      </c>
      <c r="I75" s="122">
        <f t="shared" si="15"/>
        <v>0</v>
      </c>
      <c r="J75" s="43">
        <v>0</v>
      </c>
    </row>
    <row r="76" spans="1:19" s="37" customFormat="1" x14ac:dyDescent="0.45">
      <c r="A76" s="99" t="s">
        <v>119</v>
      </c>
      <c r="B76" s="104">
        <v>0</v>
      </c>
      <c r="C76" s="104">
        <v>0</v>
      </c>
      <c r="D76" s="105">
        <v>0</v>
      </c>
      <c r="E76" s="104">
        <v>126.83</v>
      </c>
      <c r="F76" s="105">
        <v>0</v>
      </c>
      <c r="G76" s="104">
        <v>0</v>
      </c>
      <c r="H76" s="104">
        <v>0</v>
      </c>
      <c r="I76" s="122">
        <f t="shared" si="15"/>
        <v>-126.83</v>
      </c>
      <c r="J76" s="43">
        <v>0</v>
      </c>
    </row>
    <row r="77" spans="1:19" s="37" customFormat="1" x14ac:dyDescent="0.45">
      <c r="A77" s="99" t="s">
        <v>118</v>
      </c>
      <c r="B77" s="104">
        <v>0</v>
      </c>
      <c r="C77" s="104">
        <v>100</v>
      </c>
      <c r="D77" s="105">
        <v>0</v>
      </c>
      <c r="E77" s="104">
        <v>0</v>
      </c>
      <c r="F77" s="107">
        <v>-200</v>
      </c>
      <c r="G77" s="104">
        <v>0</v>
      </c>
      <c r="H77" s="104">
        <v>0</v>
      </c>
      <c r="I77" s="122">
        <f t="shared" si="15"/>
        <v>100</v>
      </c>
      <c r="J77" s="44">
        <v>8</v>
      </c>
      <c r="S77" s="58"/>
    </row>
    <row r="78" spans="1:19" s="37" customFormat="1" x14ac:dyDescent="0.45">
      <c r="A78" s="99" t="s">
        <v>67</v>
      </c>
      <c r="B78" s="104">
        <v>0</v>
      </c>
      <c r="C78" s="104">
        <v>0</v>
      </c>
      <c r="D78" s="107">
        <v>-558.19000000000005</v>
      </c>
      <c r="E78" s="104">
        <v>629.86</v>
      </c>
      <c r="F78" s="107">
        <v>-128.04</v>
      </c>
      <c r="G78" s="104">
        <v>0</v>
      </c>
      <c r="H78" s="104">
        <v>0</v>
      </c>
      <c r="I78" s="122">
        <f t="shared" si="15"/>
        <v>-629.86</v>
      </c>
      <c r="J78" s="43">
        <v>0</v>
      </c>
    </row>
    <row r="79" spans="1:19" s="37" customFormat="1" x14ac:dyDescent="0.45">
      <c r="A79" s="214" t="s">
        <v>165</v>
      </c>
      <c r="B79" s="119">
        <f>SUM(B73:B78)</f>
        <v>2500</v>
      </c>
      <c r="C79" s="119">
        <f t="shared" ref="C79:I79" si="16">SUM(C73:C78)</f>
        <v>3350</v>
      </c>
      <c r="D79" s="119">
        <f t="shared" si="16"/>
        <v>-358.83000000000004</v>
      </c>
      <c r="E79" s="119">
        <f t="shared" si="16"/>
        <v>1062.5</v>
      </c>
      <c r="F79" s="119">
        <f t="shared" si="16"/>
        <v>-168.04</v>
      </c>
      <c r="G79" s="119">
        <f t="shared" si="16"/>
        <v>0</v>
      </c>
      <c r="H79" s="119">
        <f t="shared" si="16"/>
        <v>0</v>
      </c>
      <c r="I79" s="119">
        <f t="shared" si="16"/>
        <v>2287.5</v>
      </c>
      <c r="J79" s="44">
        <v>8.99</v>
      </c>
    </row>
    <row r="80" spans="1:19" s="37" customFormat="1" ht="19.350000000000001" customHeight="1" x14ac:dyDescent="0.45">
      <c r="A80" s="99" t="s">
        <v>68</v>
      </c>
      <c r="B80" s="104">
        <v>2600</v>
      </c>
      <c r="C80" s="104">
        <v>2000</v>
      </c>
      <c r="D80" s="105">
        <v>0</v>
      </c>
      <c r="E80" s="107">
        <v>25.73</v>
      </c>
      <c r="F80" s="104">
        <v>520.34</v>
      </c>
      <c r="G80" s="104">
        <v>0</v>
      </c>
      <c r="H80" s="104">
        <v>0</v>
      </c>
      <c r="I80" s="122">
        <f t="shared" si="15"/>
        <v>1974.27</v>
      </c>
      <c r="J80" s="44">
        <v>1.0085</v>
      </c>
    </row>
    <row r="81" spans="1:11" s="37" customFormat="1" x14ac:dyDescent="0.45">
      <c r="A81" s="99" t="s">
        <v>76</v>
      </c>
      <c r="B81" s="104">
        <v>0</v>
      </c>
      <c r="C81" s="104">
        <v>150</v>
      </c>
      <c r="D81" s="104">
        <v>148</v>
      </c>
      <c r="E81" s="104">
        <v>148</v>
      </c>
      <c r="F81" s="104">
        <v>47</v>
      </c>
      <c r="G81" s="104">
        <v>0</v>
      </c>
      <c r="H81" s="104">
        <v>0</v>
      </c>
      <c r="I81" s="122">
        <f t="shared" si="15"/>
        <v>2</v>
      </c>
      <c r="J81" s="43">
        <v>0</v>
      </c>
    </row>
    <row r="82" spans="1:11" s="37" customFormat="1" x14ac:dyDescent="0.45">
      <c r="A82" s="214" t="s">
        <v>166</v>
      </c>
      <c r="B82" s="119">
        <f t="shared" ref="B82:I82" si="17">SUM(B80:B81)</f>
        <v>2600</v>
      </c>
      <c r="C82" s="119">
        <f t="shared" si="17"/>
        <v>2150</v>
      </c>
      <c r="D82" s="119">
        <f t="shared" si="17"/>
        <v>148</v>
      </c>
      <c r="E82" s="119">
        <f t="shared" si="17"/>
        <v>173.73</v>
      </c>
      <c r="F82" s="119">
        <f t="shared" si="17"/>
        <v>567.34</v>
      </c>
      <c r="G82" s="119">
        <f t="shared" si="17"/>
        <v>0</v>
      </c>
      <c r="H82" s="119">
        <f t="shared" si="17"/>
        <v>0</v>
      </c>
      <c r="I82" s="119">
        <f t="shared" si="17"/>
        <v>1976.27</v>
      </c>
      <c r="J82" s="44">
        <v>1.0085</v>
      </c>
    </row>
    <row r="83" spans="1:11" s="37" customFormat="1" ht="28.5" x14ac:dyDescent="0.45">
      <c r="A83" s="99" t="s">
        <v>94</v>
      </c>
      <c r="B83" s="104">
        <v>0</v>
      </c>
      <c r="C83" s="104">
        <v>800</v>
      </c>
      <c r="D83" s="104">
        <v>100</v>
      </c>
      <c r="E83" s="104">
        <v>465.01</v>
      </c>
      <c r="F83" s="105">
        <v>0</v>
      </c>
      <c r="G83" s="116">
        <v>100</v>
      </c>
      <c r="H83" s="104">
        <v>0</v>
      </c>
      <c r="I83" s="122">
        <f t="shared" si="15"/>
        <v>234.99</v>
      </c>
      <c r="J83" s="43">
        <v>0</v>
      </c>
    </row>
    <row r="84" spans="1:11" s="37" customFormat="1" x14ac:dyDescent="0.45">
      <c r="A84" s="99" t="s">
        <v>96</v>
      </c>
      <c r="B84" s="104">
        <v>0</v>
      </c>
      <c r="C84" s="104">
        <v>0</v>
      </c>
      <c r="D84" s="105">
        <v>0</v>
      </c>
      <c r="E84" s="104">
        <v>35</v>
      </c>
      <c r="F84" s="105">
        <v>0</v>
      </c>
      <c r="G84" s="104">
        <v>0</v>
      </c>
      <c r="H84" s="104">
        <v>0</v>
      </c>
      <c r="I84" s="122">
        <f t="shared" si="15"/>
        <v>-35</v>
      </c>
      <c r="J84" s="43">
        <v>0</v>
      </c>
    </row>
    <row r="85" spans="1:11" s="37" customFormat="1" x14ac:dyDescent="0.45">
      <c r="A85" s="214" t="s">
        <v>169</v>
      </c>
      <c r="B85" s="119">
        <f>SUM(B83:B84)</f>
        <v>0</v>
      </c>
      <c r="C85" s="119">
        <f t="shared" ref="C85:I85" si="18">SUM(C83:C84)</f>
        <v>800</v>
      </c>
      <c r="D85" s="119">
        <f t="shared" si="18"/>
        <v>100</v>
      </c>
      <c r="E85" s="119">
        <f t="shared" si="18"/>
        <v>500.01</v>
      </c>
      <c r="F85" s="119">
        <f t="shared" si="18"/>
        <v>0</v>
      </c>
      <c r="G85" s="119">
        <f t="shared" si="18"/>
        <v>100</v>
      </c>
      <c r="H85" s="119">
        <f t="shared" si="18"/>
        <v>0</v>
      </c>
      <c r="I85" s="119">
        <f t="shared" si="18"/>
        <v>199.99</v>
      </c>
      <c r="J85" s="43">
        <v>0</v>
      </c>
    </row>
    <row r="86" spans="1:11" s="37" customFormat="1" x14ac:dyDescent="0.45">
      <c r="A86" s="99"/>
      <c r="B86" s="100"/>
      <c r="C86" s="100"/>
      <c r="D86" s="100"/>
      <c r="E86" s="100"/>
      <c r="F86" s="100"/>
      <c r="G86" s="100"/>
      <c r="H86" s="100"/>
      <c r="I86" s="101"/>
      <c r="J86" s="39"/>
    </row>
    <row r="87" spans="1:11" s="37" customFormat="1" x14ac:dyDescent="0.45">
      <c r="A87" s="99" t="s">
        <v>101</v>
      </c>
      <c r="B87" s="104">
        <v>7514</v>
      </c>
      <c r="C87" s="104">
        <v>7514</v>
      </c>
      <c r="D87" s="104">
        <v>1939.28</v>
      </c>
      <c r="E87" s="104">
        <v>1939.28</v>
      </c>
      <c r="F87" s="104">
        <v>0</v>
      </c>
      <c r="G87" s="104">
        <v>0</v>
      </c>
      <c r="H87" s="104">
        <v>0</v>
      </c>
      <c r="I87" s="104">
        <f>C87-E87</f>
        <v>5574.72</v>
      </c>
      <c r="J87" s="72">
        <v>0.25800000000000001</v>
      </c>
    </row>
    <row r="88" spans="1:11" s="37" customFormat="1" x14ac:dyDescent="0.45">
      <c r="A88" s="214" t="s">
        <v>183</v>
      </c>
      <c r="B88" s="119">
        <v>7514</v>
      </c>
      <c r="C88" s="119">
        <v>7514</v>
      </c>
      <c r="D88" s="119">
        <v>1939.28</v>
      </c>
      <c r="E88" s="119">
        <v>1939.28</v>
      </c>
      <c r="F88" s="119">
        <v>0</v>
      </c>
      <c r="G88" s="119">
        <v>0</v>
      </c>
      <c r="H88" s="119">
        <v>0</v>
      </c>
      <c r="I88" s="119">
        <f>C88-E88</f>
        <v>5574.72</v>
      </c>
      <c r="J88" s="72">
        <v>0.25800000000000001</v>
      </c>
    </row>
    <row r="89" spans="1:11" s="37" customFormat="1" ht="37.9" customHeight="1" x14ac:dyDescent="0.45">
      <c r="A89" s="99"/>
      <c r="B89" s="101"/>
      <c r="C89" s="101"/>
      <c r="D89" s="101"/>
      <c r="E89" s="101"/>
      <c r="F89" s="101"/>
      <c r="G89" s="100"/>
      <c r="H89" s="100"/>
      <c r="I89" s="101"/>
      <c r="J89" s="39"/>
    </row>
    <row r="90" spans="1:11" s="37" customFormat="1" ht="20.100000000000001" customHeight="1" x14ac:dyDescent="0.45">
      <c r="A90" s="66" t="s">
        <v>170</v>
      </c>
      <c r="B90" s="121">
        <f>B88+B82+B79+B72</f>
        <v>12754</v>
      </c>
      <c r="C90" s="121">
        <f>C88+C82+C79+C72</f>
        <v>13154</v>
      </c>
      <c r="D90" s="121">
        <f>D88+D82+D79+D72</f>
        <v>1728.4499999999998</v>
      </c>
      <c r="E90" s="121">
        <f>E88+E82+E79+E72</f>
        <v>3202.7599999999998</v>
      </c>
      <c r="F90" s="121">
        <f>F88+F82+F79+F72</f>
        <v>399.30000000000007</v>
      </c>
      <c r="G90" s="117">
        <f>G88+G82+G79+G72+G85</f>
        <v>100</v>
      </c>
      <c r="H90" s="117">
        <f>H88+H82+H79+H72</f>
        <v>0</v>
      </c>
      <c r="I90" s="121">
        <f>I88+I82+I79+I72</f>
        <v>9951.24</v>
      </c>
      <c r="J90" s="41">
        <v>0.60150000000000003</v>
      </c>
    </row>
    <row r="91" spans="1:11" s="37" customFormat="1" x14ac:dyDescent="0.45">
      <c r="A91" s="99"/>
      <c r="B91" s="101"/>
      <c r="C91" s="101"/>
      <c r="D91" s="101"/>
      <c r="E91" s="101"/>
      <c r="F91" s="101"/>
      <c r="G91" s="100"/>
      <c r="H91" s="100"/>
      <c r="I91" s="101"/>
      <c r="J91" s="39"/>
    </row>
    <row r="92" spans="1:11" s="37" customFormat="1" ht="26.25" customHeight="1" x14ac:dyDescent="0.45">
      <c r="A92" s="214" t="s">
        <v>172</v>
      </c>
      <c r="B92" s="157">
        <f>B90+B69</f>
        <v>12954</v>
      </c>
      <c r="C92" s="157">
        <f t="shared" ref="C92:I92" si="19">C90+C69</f>
        <v>13354</v>
      </c>
      <c r="D92" s="157">
        <f t="shared" si="19"/>
        <v>1841.4499999999998</v>
      </c>
      <c r="E92" s="157">
        <f t="shared" si="19"/>
        <v>3320.87</v>
      </c>
      <c r="F92" s="157">
        <f t="shared" si="19"/>
        <v>433.57000000000005</v>
      </c>
      <c r="G92" s="157">
        <f t="shared" si="19"/>
        <v>100</v>
      </c>
      <c r="H92" s="157">
        <f t="shared" si="19"/>
        <v>0</v>
      </c>
      <c r="I92" s="157">
        <f t="shared" si="19"/>
        <v>10033.129999999999</v>
      </c>
      <c r="J92" s="41">
        <v>0.7742</v>
      </c>
    </row>
    <row r="93" spans="1:11" s="37" customFormat="1" x14ac:dyDescent="0.45">
      <c r="A93" s="99"/>
      <c r="B93" s="101"/>
      <c r="C93" s="101"/>
      <c r="D93" s="101"/>
      <c r="E93" s="101"/>
      <c r="F93" s="101"/>
      <c r="G93" s="100"/>
      <c r="H93" s="100"/>
      <c r="I93" s="101"/>
      <c r="J93" s="39"/>
    </row>
    <row r="94" spans="1:11" s="37" customFormat="1" x14ac:dyDescent="0.45">
      <c r="A94" s="215" t="s">
        <v>173</v>
      </c>
      <c r="B94" s="155">
        <f>B92+B60+B45</f>
        <v>87096.31</v>
      </c>
      <c r="C94" s="155">
        <f t="shared" ref="C94:I94" si="20">C92+C60+C45</f>
        <v>87496.31</v>
      </c>
      <c r="D94" s="155">
        <f t="shared" si="20"/>
        <v>532.98</v>
      </c>
      <c r="E94" s="155">
        <f t="shared" si="20"/>
        <v>25294.240000000002</v>
      </c>
      <c r="F94" s="155">
        <f t="shared" si="20"/>
        <v>3125.7299999999996</v>
      </c>
      <c r="G94" s="155">
        <f t="shared" si="20"/>
        <v>100</v>
      </c>
      <c r="H94" s="155">
        <f t="shared" si="20"/>
        <v>0</v>
      </c>
      <c r="I94" s="155">
        <f t="shared" si="20"/>
        <v>62202.07</v>
      </c>
      <c r="J94" s="154">
        <v>-27.94</v>
      </c>
      <c r="K94" s="190" t="s">
        <v>152</v>
      </c>
    </row>
    <row r="95" spans="1:11" s="37" customFormat="1" x14ac:dyDescent="0.45">
      <c r="A95" s="99"/>
      <c r="B95" s="101"/>
      <c r="C95" s="101"/>
      <c r="D95" s="101"/>
      <c r="E95" s="101"/>
      <c r="F95" s="101"/>
      <c r="G95" s="100"/>
      <c r="H95" s="100"/>
      <c r="I95" s="101"/>
      <c r="J95" s="39"/>
      <c r="K95" s="190"/>
    </row>
    <row r="96" spans="1:11" s="37" customFormat="1" x14ac:dyDescent="0.45">
      <c r="A96" s="217" t="s">
        <v>184</v>
      </c>
      <c r="B96" s="110">
        <f>B21-B94</f>
        <v>449.69000000000233</v>
      </c>
      <c r="C96" s="110">
        <f>C21-C94</f>
        <v>50</v>
      </c>
      <c r="D96" s="110">
        <f>D21-D94</f>
        <v>22053.87</v>
      </c>
      <c r="E96" s="115">
        <f>E21-E94</f>
        <v>-2707.3900000000031</v>
      </c>
      <c r="F96" s="110">
        <f>F21-F94</f>
        <v>12089.27</v>
      </c>
      <c r="G96" s="110" t="s">
        <v>125</v>
      </c>
      <c r="H96" s="110" t="s">
        <v>125</v>
      </c>
      <c r="I96" s="110" t="s">
        <v>125</v>
      </c>
      <c r="J96" s="57" t="s">
        <v>125</v>
      </c>
      <c r="K96" s="190"/>
    </row>
    <row r="97" spans="5:11" ht="15" customHeight="1" x14ac:dyDescent="0.45">
      <c r="E97" s="216" t="s">
        <v>134</v>
      </c>
      <c r="I97" s="191"/>
      <c r="K97" s="190"/>
    </row>
    <row r="98" spans="5:11" ht="60.75" customHeight="1" x14ac:dyDescent="0.45">
      <c r="E98" s="216"/>
      <c r="I98" s="191"/>
    </row>
    <row r="99" spans="5:11" x14ac:dyDescent="0.45">
      <c r="E99" s="216"/>
      <c r="I99" s="191"/>
    </row>
    <row r="100" spans="5:11" x14ac:dyDescent="0.45">
      <c r="E100" s="216"/>
      <c r="I100" s="191"/>
    </row>
    <row r="101" spans="5:11" x14ac:dyDescent="0.45">
      <c r="E101" s="216"/>
      <c r="I101" s="191"/>
    </row>
    <row r="102" spans="5:11" x14ac:dyDescent="0.45">
      <c r="E102" s="216"/>
      <c r="I102" s="191"/>
    </row>
    <row r="103" spans="5:11" ht="28.5" customHeight="1" x14ac:dyDescent="0.45">
      <c r="E103" s="216"/>
      <c r="I103" s="191"/>
    </row>
  </sheetData>
  <mergeCells count="27">
    <mergeCell ref="I2:J2"/>
    <mergeCell ref="D1:G1"/>
    <mergeCell ref="D2:G2"/>
    <mergeCell ref="D3:G3"/>
    <mergeCell ref="J7:J9"/>
    <mergeCell ref="A5:J5"/>
    <mergeCell ref="B7:B9"/>
    <mergeCell ref="C7:C9"/>
    <mergeCell ref="D7:D9"/>
    <mergeCell ref="E7:E9"/>
    <mergeCell ref="F7:F9"/>
    <mergeCell ref="G7:G9"/>
    <mergeCell ref="H7:H9"/>
    <mergeCell ref="I7:I9"/>
    <mergeCell ref="K94:K97"/>
    <mergeCell ref="J25:J27"/>
    <mergeCell ref="I97:I103"/>
    <mergeCell ref="E97:E103"/>
    <mergeCell ref="A25:A27"/>
    <mergeCell ref="B25:B27"/>
    <mergeCell ref="C25:C27"/>
    <mergeCell ref="D25:D27"/>
    <mergeCell ref="E25:E27"/>
    <mergeCell ref="F25:F27"/>
    <mergeCell ref="G25:G27"/>
    <mergeCell ref="H25:H27"/>
    <mergeCell ref="I25:I27"/>
  </mergeCells>
  <pageMargins left="0.7" right="0.7" top="0.75" bottom="0.75" header="0.3" footer="0.3"/>
  <pageSetup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E1180-6C5E-4C73-8747-8B60A854BC9D}">
  <dimension ref="A1:K75"/>
  <sheetViews>
    <sheetView workbookViewId="0">
      <selection activeCell="E67" sqref="E67:E73"/>
    </sheetView>
  </sheetViews>
  <sheetFormatPr defaultRowHeight="22.5" customHeight="1" x14ac:dyDescent="0.45"/>
  <cols>
    <col min="1" max="1" width="39.59765625" bestFit="1" customWidth="1"/>
    <col min="2" max="9" width="21" customWidth="1"/>
    <col min="10" max="10" width="21" hidden="1" customWidth="1"/>
    <col min="11" max="11" width="20.265625" customWidth="1"/>
  </cols>
  <sheetData>
    <row r="1" spans="1:11" ht="22.5" customHeight="1" x14ac:dyDescent="0.45">
      <c r="A1" s="201" t="s">
        <v>0</v>
      </c>
      <c r="B1" s="201"/>
      <c r="C1" s="201"/>
      <c r="D1" s="201"/>
      <c r="E1" s="201"/>
      <c r="F1" s="201"/>
      <c r="G1" s="201"/>
      <c r="H1" s="201"/>
      <c r="I1" s="201"/>
    </row>
    <row r="2" spans="1:11" ht="88.9" customHeight="1" x14ac:dyDescent="0.45">
      <c r="A2" s="73"/>
      <c r="B2" s="198" t="s">
        <v>145</v>
      </c>
      <c r="C2" s="198"/>
      <c r="D2" s="198"/>
      <c r="E2" s="198"/>
      <c r="F2" s="198"/>
      <c r="G2" s="198"/>
      <c r="H2" s="50"/>
      <c r="I2" s="195" t="s">
        <v>146</v>
      </c>
      <c r="J2" s="196"/>
    </row>
    <row r="3" spans="1:11" ht="14.25" x14ac:dyDescent="0.45">
      <c r="A3" s="202" t="s">
        <v>1</v>
      </c>
      <c r="B3" s="202"/>
      <c r="C3" s="202"/>
      <c r="D3" s="202"/>
      <c r="E3" s="202"/>
      <c r="F3" s="202"/>
      <c r="G3" s="202"/>
      <c r="H3" s="202"/>
      <c r="I3" s="202"/>
    </row>
    <row r="4" spans="1:11" ht="19.5" customHeight="1" x14ac:dyDescent="0.45">
      <c r="A4" s="74" t="s">
        <v>2</v>
      </c>
    </row>
    <row r="5" spans="1:11" ht="22.5" customHeight="1" x14ac:dyDescent="0.45">
      <c r="A5" s="1"/>
      <c r="B5" s="80" t="s">
        <v>3</v>
      </c>
      <c r="C5" s="80" t="s">
        <v>4</v>
      </c>
      <c r="D5" s="80" t="s">
        <v>5</v>
      </c>
      <c r="E5" s="80" t="s">
        <v>6</v>
      </c>
      <c r="F5" s="80" t="s">
        <v>7</v>
      </c>
      <c r="G5" s="80" t="s">
        <v>8</v>
      </c>
      <c r="H5" s="80" t="s">
        <v>9</v>
      </c>
      <c r="I5" s="80" t="s">
        <v>10</v>
      </c>
      <c r="J5" s="80" t="s">
        <v>11</v>
      </c>
    </row>
    <row r="6" spans="1:11" ht="14.25" x14ac:dyDescent="0.45">
      <c r="A6" s="1"/>
      <c r="B6" s="180" t="s">
        <v>129</v>
      </c>
      <c r="C6" s="180" t="s">
        <v>130</v>
      </c>
      <c r="D6" s="180" t="s">
        <v>126</v>
      </c>
      <c r="E6" s="180" t="s">
        <v>127</v>
      </c>
      <c r="F6" s="180" t="s">
        <v>111</v>
      </c>
      <c r="G6" s="180" t="s">
        <v>112</v>
      </c>
      <c r="H6" s="180" t="s">
        <v>113</v>
      </c>
      <c r="I6" s="180" t="s">
        <v>131</v>
      </c>
      <c r="J6" s="180" t="s">
        <v>132</v>
      </c>
    </row>
    <row r="7" spans="1:11" ht="22.5" customHeight="1" x14ac:dyDescent="0.45">
      <c r="A7" s="1"/>
      <c r="B7" s="180"/>
      <c r="C7" s="180"/>
      <c r="D7" s="180"/>
      <c r="E7" s="180"/>
      <c r="F7" s="180"/>
      <c r="G7" s="180"/>
      <c r="H7" s="180"/>
      <c r="I7" s="180"/>
      <c r="J7" s="180"/>
    </row>
    <row r="8" spans="1:11" ht="29.25" customHeight="1" x14ac:dyDescent="0.45">
      <c r="A8" s="1"/>
      <c r="B8" s="180"/>
      <c r="C8" s="180"/>
      <c r="D8" s="180"/>
      <c r="E8" s="180"/>
      <c r="F8" s="180"/>
      <c r="G8" s="180"/>
      <c r="H8" s="180"/>
      <c r="I8" s="180"/>
      <c r="J8" s="180"/>
    </row>
    <row r="9" spans="1:11" ht="22.5" customHeight="1" x14ac:dyDescent="0.45">
      <c r="A9" s="1"/>
      <c r="B9" s="2"/>
      <c r="C9" s="2"/>
      <c r="D9" s="2"/>
      <c r="E9" s="2"/>
      <c r="F9" s="2"/>
      <c r="G9" s="2"/>
      <c r="H9" s="2"/>
      <c r="I9" s="2"/>
      <c r="J9" s="2"/>
    </row>
    <row r="10" spans="1:11" ht="22.5" customHeight="1" x14ac:dyDescent="0.45">
      <c r="A10" s="145" t="s">
        <v>12</v>
      </c>
      <c r="B10" s="2"/>
      <c r="C10" s="2"/>
      <c r="D10" s="2"/>
      <c r="E10" s="2"/>
      <c r="F10" s="2"/>
      <c r="G10" s="2"/>
      <c r="H10" s="2"/>
      <c r="I10" s="2"/>
      <c r="J10" s="2"/>
      <c r="K10" s="166" t="s">
        <v>151</v>
      </c>
    </row>
    <row r="11" spans="1:11" ht="22.5" customHeight="1" x14ac:dyDescent="0.45">
      <c r="A11" s="143" t="s">
        <v>139</v>
      </c>
      <c r="B11" s="162">
        <v>0</v>
      </c>
      <c r="C11" s="131">
        <v>0</v>
      </c>
      <c r="D11" s="131">
        <v>0</v>
      </c>
      <c r="E11" s="130">
        <v>0</v>
      </c>
      <c r="F11" s="131">
        <v>0</v>
      </c>
      <c r="G11" s="130">
        <v>0</v>
      </c>
      <c r="H11" s="130">
        <v>0</v>
      </c>
      <c r="I11" s="130">
        <f>C11-E11-G11-H11</f>
        <v>0</v>
      </c>
      <c r="J11" s="76">
        <v>0</v>
      </c>
    </row>
    <row r="12" spans="1:11" ht="22.5" customHeight="1" x14ac:dyDescent="0.45">
      <c r="A12" s="219" t="s">
        <v>175</v>
      </c>
      <c r="B12" s="160">
        <v>0</v>
      </c>
      <c r="C12" s="160">
        <v>0</v>
      </c>
      <c r="D12" s="160">
        <v>0</v>
      </c>
      <c r="E12" s="161">
        <v>0</v>
      </c>
      <c r="F12" s="160">
        <v>0</v>
      </c>
      <c r="G12" s="161">
        <v>0</v>
      </c>
      <c r="H12" s="161">
        <v>0</v>
      </c>
      <c r="I12" s="161">
        <f t="shared" ref="I12:I15" si="0">C12-E12-G12-H12</f>
        <v>0</v>
      </c>
      <c r="J12" s="76">
        <v>0</v>
      </c>
    </row>
    <row r="13" spans="1:11" ht="22.5" customHeight="1" x14ac:dyDescent="0.45">
      <c r="A13" s="220" t="s">
        <v>147</v>
      </c>
      <c r="B13" s="130">
        <v>32720</v>
      </c>
      <c r="C13" s="130">
        <v>32720</v>
      </c>
      <c r="D13" s="131">
        <v>1921.47</v>
      </c>
      <c r="E13" s="130">
        <v>1759.11</v>
      </c>
      <c r="F13" s="130">
        <v>1069.3</v>
      </c>
      <c r="G13" s="130">
        <v>0</v>
      </c>
      <c r="H13" s="130">
        <v>0</v>
      </c>
      <c r="I13" s="130">
        <f t="shared" si="0"/>
        <v>30960.89</v>
      </c>
      <c r="J13" s="76">
        <v>1</v>
      </c>
    </row>
    <row r="14" spans="1:11" ht="22.5" customHeight="1" x14ac:dyDescent="0.45">
      <c r="A14" s="219" t="s">
        <v>176</v>
      </c>
      <c r="B14" s="161">
        <f>B13</f>
        <v>32720</v>
      </c>
      <c r="C14" s="161">
        <f t="shared" ref="C14:H14" si="1">C13</f>
        <v>32720</v>
      </c>
      <c r="D14" s="161">
        <v>0</v>
      </c>
      <c r="E14" s="161">
        <f>SUM(E13)</f>
        <v>1759.11</v>
      </c>
      <c r="F14" s="161">
        <f t="shared" si="1"/>
        <v>1069.3</v>
      </c>
      <c r="G14" s="161">
        <f t="shared" si="1"/>
        <v>0</v>
      </c>
      <c r="H14" s="161">
        <f t="shared" si="1"/>
        <v>0</v>
      </c>
      <c r="I14" s="161">
        <f t="shared" si="0"/>
        <v>30960.89</v>
      </c>
      <c r="J14" s="76">
        <v>1</v>
      </c>
    </row>
    <row r="15" spans="1:11" ht="22.5" customHeight="1" x14ac:dyDescent="0.45">
      <c r="A15" s="221" t="s">
        <v>177</v>
      </c>
      <c r="B15" s="146">
        <f>B14</f>
        <v>32720</v>
      </c>
      <c r="C15" s="146">
        <f>C14</f>
        <v>32720</v>
      </c>
      <c r="D15" s="146">
        <f>D12+D14</f>
        <v>0</v>
      </c>
      <c r="E15" s="146">
        <f>E12+E14</f>
        <v>1759.11</v>
      </c>
      <c r="F15" s="146">
        <f>F12+F14</f>
        <v>1069.3</v>
      </c>
      <c r="G15" s="146">
        <f>G12+G14</f>
        <v>0</v>
      </c>
      <c r="H15" s="146">
        <f>H12+H14</f>
        <v>0</v>
      </c>
      <c r="I15" s="148">
        <f t="shared" si="0"/>
        <v>30960.89</v>
      </c>
      <c r="J15" s="77">
        <v>1</v>
      </c>
    </row>
    <row r="16" spans="1:11" ht="22.5" customHeight="1" x14ac:dyDescent="0.45">
      <c r="A16" s="222"/>
      <c r="B16" s="126"/>
      <c r="C16" s="126"/>
      <c r="D16" s="127"/>
      <c r="E16" s="126"/>
      <c r="F16" s="126"/>
      <c r="G16" s="126"/>
      <c r="H16" s="126"/>
      <c r="I16" s="126"/>
      <c r="J16" s="77"/>
    </row>
    <row r="17" spans="1:10" ht="22.5" customHeight="1" x14ac:dyDescent="0.45">
      <c r="A17" s="145" t="s">
        <v>16</v>
      </c>
      <c r="B17" s="124"/>
      <c r="C17" s="124"/>
      <c r="D17" s="124"/>
      <c r="E17" s="124"/>
      <c r="F17" s="124"/>
      <c r="G17" s="124"/>
      <c r="H17" s="124"/>
      <c r="I17" s="124"/>
      <c r="J17" s="2"/>
    </row>
    <row r="18" spans="1:10" ht="22.5" customHeight="1" x14ac:dyDescent="0.45">
      <c r="A18" s="75"/>
      <c r="B18" s="111" t="s">
        <v>3</v>
      </c>
      <c r="C18" s="111" t="s">
        <v>4</v>
      </c>
      <c r="D18" s="111" t="s">
        <v>5</v>
      </c>
      <c r="E18" s="111" t="s">
        <v>6</v>
      </c>
      <c r="F18" s="111" t="s">
        <v>7</v>
      </c>
      <c r="G18" s="111" t="s">
        <v>8</v>
      </c>
      <c r="H18" s="111" t="s">
        <v>9</v>
      </c>
      <c r="I18" s="111" t="s">
        <v>10</v>
      </c>
      <c r="J18" s="47" t="s">
        <v>11</v>
      </c>
    </row>
    <row r="19" spans="1:10" ht="22.5" customHeight="1" x14ac:dyDescent="0.45">
      <c r="A19" s="173" t="s">
        <v>116</v>
      </c>
      <c r="B19" s="180" t="s">
        <v>123</v>
      </c>
      <c r="C19" s="180" t="s">
        <v>124</v>
      </c>
      <c r="D19" s="180" t="s">
        <v>109</v>
      </c>
      <c r="E19" s="180" t="s">
        <v>110</v>
      </c>
      <c r="F19" s="180" t="s">
        <v>111</v>
      </c>
      <c r="G19" s="180" t="s">
        <v>112</v>
      </c>
      <c r="H19" s="180" t="s">
        <v>113</v>
      </c>
      <c r="I19" s="180" t="s">
        <v>128</v>
      </c>
      <c r="J19" s="180" t="s">
        <v>133</v>
      </c>
    </row>
    <row r="20" spans="1:10" ht="22.5" customHeight="1" x14ac:dyDescent="0.45">
      <c r="A20" s="173"/>
      <c r="B20" s="180"/>
      <c r="C20" s="180"/>
      <c r="D20" s="180"/>
      <c r="E20" s="180"/>
      <c r="F20" s="180"/>
      <c r="G20" s="180"/>
      <c r="H20" s="180"/>
      <c r="I20" s="180"/>
      <c r="J20" s="180"/>
    </row>
    <row r="21" spans="1:10" ht="22.5" customHeight="1" x14ac:dyDescent="0.45">
      <c r="A21" s="173"/>
      <c r="B21" s="180"/>
      <c r="C21" s="180"/>
      <c r="D21" s="180"/>
      <c r="E21" s="180"/>
      <c r="F21" s="180"/>
      <c r="G21" s="180"/>
      <c r="H21" s="180"/>
      <c r="I21" s="180"/>
      <c r="J21" s="180"/>
    </row>
    <row r="22" spans="1:10" ht="22.5" customHeight="1" x14ac:dyDescent="0.45">
      <c r="A22" s="143" t="s">
        <v>17</v>
      </c>
      <c r="B22" s="130">
        <v>1230.18</v>
      </c>
      <c r="C22" s="130">
        <v>1230.18</v>
      </c>
      <c r="D22" s="131">
        <v>0</v>
      </c>
      <c r="E22" s="130">
        <v>84.03</v>
      </c>
      <c r="F22" s="130">
        <v>166.58</v>
      </c>
      <c r="G22" s="130">
        <v>0</v>
      </c>
      <c r="H22" s="130">
        <v>0</v>
      </c>
      <c r="I22" s="125">
        <f>C22-E22-G22-H22</f>
        <v>1146.1500000000001</v>
      </c>
      <c r="J22" s="76">
        <v>0.93169999999999997</v>
      </c>
    </row>
    <row r="23" spans="1:10" ht="22.5" customHeight="1" x14ac:dyDescent="0.45">
      <c r="A23" s="143" t="s">
        <v>18</v>
      </c>
      <c r="B23" s="130">
        <v>4123.8</v>
      </c>
      <c r="C23" s="130">
        <v>4123.8</v>
      </c>
      <c r="D23" s="131">
        <v>0</v>
      </c>
      <c r="E23" s="130">
        <v>0</v>
      </c>
      <c r="F23" s="130">
        <v>0</v>
      </c>
      <c r="G23" s="130">
        <v>0</v>
      </c>
      <c r="H23" s="130">
        <v>0</v>
      </c>
      <c r="I23" s="125">
        <f>C23-E23-G23-H23</f>
        <v>4123.8</v>
      </c>
      <c r="J23" s="76">
        <v>1</v>
      </c>
    </row>
    <row r="24" spans="1:10" ht="22.5" customHeight="1" x14ac:dyDescent="0.45">
      <c r="A24" s="144" t="s">
        <v>153</v>
      </c>
      <c r="B24" s="132">
        <f>SUM(B22:B23)</f>
        <v>5353.9800000000005</v>
      </c>
      <c r="C24" s="132">
        <f t="shared" ref="C24:I24" si="2">SUM(C22:C23)</f>
        <v>5353.9800000000005</v>
      </c>
      <c r="D24" s="132">
        <f t="shared" si="2"/>
        <v>0</v>
      </c>
      <c r="E24" s="132">
        <f t="shared" si="2"/>
        <v>84.03</v>
      </c>
      <c r="F24" s="132">
        <f t="shared" si="2"/>
        <v>166.58</v>
      </c>
      <c r="G24" s="132">
        <f t="shared" si="2"/>
        <v>0</v>
      </c>
      <c r="H24" s="132">
        <f t="shared" si="2"/>
        <v>0</v>
      </c>
      <c r="I24" s="132">
        <f t="shared" si="2"/>
        <v>5269.9500000000007</v>
      </c>
      <c r="J24" s="123">
        <v>1.9317</v>
      </c>
    </row>
    <row r="25" spans="1:10" ht="22.5" customHeight="1" x14ac:dyDescent="0.45">
      <c r="A25" s="143" t="s">
        <v>20</v>
      </c>
      <c r="B25" s="130">
        <f>420.29+0.34</f>
        <v>420.63</v>
      </c>
      <c r="C25" s="130">
        <f>420.29+0.34</f>
        <v>420.63</v>
      </c>
      <c r="D25" s="131">
        <v>0</v>
      </c>
      <c r="E25" s="130">
        <v>6.24</v>
      </c>
      <c r="F25" s="130">
        <v>12.34</v>
      </c>
      <c r="G25" s="130">
        <v>0</v>
      </c>
      <c r="H25" s="130">
        <v>0</v>
      </c>
      <c r="I25" s="125">
        <f>C25-E25-G25-H25</f>
        <v>414.39</v>
      </c>
      <c r="J25" s="76">
        <v>0.98519999999999996</v>
      </c>
    </row>
    <row r="26" spans="1:10" ht="22.5" customHeight="1" x14ac:dyDescent="0.45">
      <c r="A26" s="143" t="s">
        <v>21</v>
      </c>
      <c r="B26" s="130">
        <v>0</v>
      </c>
      <c r="C26" s="130">
        <v>0</v>
      </c>
      <c r="D26" s="131">
        <v>0</v>
      </c>
      <c r="E26" s="130">
        <v>0.23</v>
      </c>
      <c r="F26" s="130">
        <v>0.46</v>
      </c>
      <c r="G26" s="130">
        <v>0</v>
      </c>
      <c r="H26" s="130">
        <v>0</v>
      </c>
      <c r="I26" s="125">
        <f t="shared" ref="I26:I30" si="3">C26-E26-G26-H26</f>
        <v>-0.23</v>
      </c>
      <c r="J26" s="78">
        <v>0</v>
      </c>
    </row>
    <row r="27" spans="1:10" ht="22.5" customHeight="1" x14ac:dyDescent="0.45">
      <c r="A27" s="143" t="s">
        <v>22</v>
      </c>
      <c r="B27" s="130">
        <v>0</v>
      </c>
      <c r="C27" s="130">
        <v>0</v>
      </c>
      <c r="D27" s="131">
        <v>0</v>
      </c>
      <c r="E27" s="130">
        <v>11.87</v>
      </c>
      <c r="F27" s="130">
        <v>24</v>
      </c>
      <c r="G27" s="130">
        <v>0</v>
      </c>
      <c r="H27" s="130">
        <v>0</v>
      </c>
      <c r="I27" s="125">
        <f t="shared" si="3"/>
        <v>-11.87</v>
      </c>
      <c r="J27" s="78">
        <v>0</v>
      </c>
    </row>
    <row r="28" spans="1:10" ht="22.5" customHeight="1" x14ac:dyDescent="0.45">
      <c r="A28" s="143" t="s">
        <v>23</v>
      </c>
      <c r="B28" s="130">
        <v>0</v>
      </c>
      <c r="C28" s="130">
        <v>0</v>
      </c>
      <c r="D28" s="131">
        <v>0</v>
      </c>
      <c r="E28" s="130">
        <v>9.27</v>
      </c>
      <c r="F28" s="130">
        <v>15.61</v>
      </c>
      <c r="G28" s="130">
        <v>0</v>
      </c>
      <c r="H28" s="130">
        <v>0</v>
      </c>
      <c r="I28" s="125">
        <f t="shared" si="3"/>
        <v>-9.27</v>
      </c>
      <c r="J28" s="78">
        <v>0</v>
      </c>
    </row>
    <row r="29" spans="1:10" ht="22.5" customHeight="1" x14ac:dyDescent="0.45">
      <c r="A29" s="143" t="s">
        <v>24</v>
      </c>
      <c r="B29" s="130">
        <v>0</v>
      </c>
      <c r="C29" s="130">
        <v>0</v>
      </c>
      <c r="D29" s="131">
        <v>0</v>
      </c>
      <c r="E29" s="130">
        <v>18.07</v>
      </c>
      <c r="F29" s="130">
        <v>35.68</v>
      </c>
      <c r="G29" s="130">
        <v>0</v>
      </c>
      <c r="H29" s="130">
        <v>0</v>
      </c>
      <c r="I29" s="125">
        <f t="shared" si="3"/>
        <v>-18.07</v>
      </c>
      <c r="J29" s="78">
        <v>0</v>
      </c>
    </row>
    <row r="30" spans="1:10" ht="22.5" customHeight="1" x14ac:dyDescent="0.45">
      <c r="A30" s="143" t="s">
        <v>26</v>
      </c>
      <c r="B30" s="130">
        <v>1828.39</v>
      </c>
      <c r="C30" s="130">
        <v>1828.39</v>
      </c>
      <c r="D30" s="131">
        <v>0</v>
      </c>
      <c r="E30" s="130">
        <v>0</v>
      </c>
      <c r="F30" s="130">
        <v>0</v>
      </c>
      <c r="G30" s="130">
        <v>0</v>
      </c>
      <c r="H30" s="130">
        <v>0</v>
      </c>
      <c r="I30" s="125">
        <f t="shared" si="3"/>
        <v>1828.39</v>
      </c>
      <c r="J30" s="76">
        <v>1</v>
      </c>
    </row>
    <row r="31" spans="1:10" ht="22.5" customHeight="1" x14ac:dyDescent="0.45">
      <c r="A31" s="144" t="s">
        <v>181</v>
      </c>
      <c r="B31" s="132">
        <f>SUM(B25:B30)</f>
        <v>2249.02</v>
      </c>
      <c r="C31" s="132">
        <f t="shared" ref="C31:H31" si="4">SUM(C25:C30)</f>
        <v>2249.02</v>
      </c>
      <c r="D31" s="132">
        <f t="shared" si="4"/>
        <v>0</v>
      </c>
      <c r="E31" s="132">
        <f t="shared" si="4"/>
        <v>45.68</v>
      </c>
      <c r="F31" s="132">
        <f t="shared" si="4"/>
        <v>88.09</v>
      </c>
      <c r="G31" s="132">
        <f t="shared" si="4"/>
        <v>0</v>
      </c>
      <c r="H31" s="132">
        <f t="shared" si="4"/>
        <v>0</v>
      </c>
      <c r="I31" s="129">
        <f>C31-E31-G31-H31</f>
        <v>2203.34</v>
      </c>
      <c r="J31" s="76">
        <v>1.9852000000000001</v>
      </c>
    </row>
    <row r="32" spans="1:10" s="226" customFormat="1" ht="22.5" customHeight="1" x14ac:dyDescent="0.45">
      <c r="A32" s="229" t="s">
        <v>185</v>
      </c>
      <c r="B32" s="223">
        <v>557</v>
      </c>
      <c r="C32" s="223">
        <v>557</v>
      </c>
      <c r="D32" s="227">
        <v>0</v>
      </c>
      <c r="E32" s="223">
        <v>0</v>
      </c>
      <c r="F32" s="223">
        <v>0</v>
      </c>
      <c r="G32" s="223">
        <v>0</v>
      </c>
      <c r="H32" s="223">
        <v>0</v>
      </c>
      <c r="I32" s="228">
        <f>C32-E32-G32-H32</f>
        <v>557</v>
      </c>
      <c r="J32" s="225"/>
    </row>
    <row r="33" spans="1:10" ht="22.5" customHeight="1" x14ac:dyDescent="0.45">
      <c r="A33" s="66" t="s">
        <v>155</v>
      </c>
      <c r="B33" s="134">
        <v>557</v>
      </c>
      <c r="C33" s="134">
        <v>557</v>
      </c>
      <c r="D33" s="135">
        <v>0</v>
      </c>
      <c r="E33" s="134">
        <v>0</v>
      </c>
      <c r="F33" s="134">
        <v>0</v>
      </c>
      <c r="G33" s="134">
        <v>0</v>
      </c>
      <c r="H33" s="134">
        <v>0</v>
      </c>
      <c r="I33" s="129">
        <f>C33-E33-G33-H33</f>
        <v>557</v>
      </c>
      <c r="J33" s="77">
        <v>1</v>
      </c>
    </row>
    <row r="34" spans="1:10" ht="22.5" customHeight="1" x14ac:dyDescent="0.45">
      <c r="A34" s="9" t="s">
        <v>182</v>
      </c>
      <c r="B34" s="136">
        <f>B33+B31+B24</f>
        <v>8160</v>
      </c>
      <c r="C34" s="136">
        <f t="shared" ref="C34:I34" si="5">C33+C31+C24</f>
        <v>8160</v>
      </c>
      <c r="D34" s="136">
        <f t="shared" si="5"/>
        <v>0</v>
      </c>
      <c r="E34" s="136">
        <f t="shared" si="5"/>
        <v>129.71</v>
      </c>
      <c r="F34" s="136">
        <f t="shared" si="5"/>
        <v>254.67000000000002</v>
      </c>
      <c r="G34" s="136">
        <f t="shared" si="5"/>
        <v>0</v>
      </c>
      <c r="H34" s="136">
        <f t="shared" si="5"/>
        <v>0</v>
      </c>
      <c r="I34" s="136">
        <f t="shared" si="5"/>
        <v>8030.2900000000009</v>
      </c>
      <c r="J34" s="77">
        <v>0.98409999999999997</v>
      </c>
    </row>
    <row r="35" spans="1:10" ht="22.5" customHeight="1" x14ac:dyDescent="0.45">
      <c r="A35" s="143" t="s">
        <v>34</v>
      </c>
      <c r="B35" s="137">
        <v>0</v>
      </c>
      <c r="C35" s="137">
        <v>50</v>
      </c>
      <c r="D35" s="137">
        <v>0</v>
      </c>
      <c r="E35" s="137">
        <v>0</v>
      </c>
      <c r="F35" s="137">
        <v>0</v>
      </c>
      <c r="G35" s="137">
        <v>0</v>
      </c>
      <c r="H35" s="137">
        <v>0</v>
      </c>
      <c r="I35" s="138">
        <f>C35-E35-G35-H35</f>
        <v>50</v>
      </c>
      <c r="J35" s="78">
        <v>0</v>
      </c>
    </row>
    <row r="36" spans="1:10" ht="22.5" customHeight="1" x14ac:dyDescent="0.45">
      <c r="A36" s="143" t="s">
        <v>35</v>
      </c>
      <c r="B36" s="137">
        <v>0</v>
      </c>
      <c r="C36" s="137">
        <v>0</v>
      </c>
      <c r="D36" s="137">
        <v>0</v>
      </c>
      <c r="E36" s="137">
        <v>0</v>
      </c>
      <c r="F36" s="137">
        <v>0</v>
      </c>
      <c r="G36" s="137">
        <v>0</v>
      </c>
      <c r="H36" s="137">
        <v>0</v>
      </c>
      <c r="I36" s="138">
        <f t="shared" ref="I36:I37" si="6">C36-E36-G36-H36</f>
        <v>0</v>
      </c>
      <c r="J36" s="78">
        <v>0</v>
      </c>
    </row>
    <row r="37" spans="1:10" ht="22.5" customHeight="1" x14ac:dyDescent="0.45">
      <c r="A37" s="143" t="s">
        <v>36</v>
      </c>
      <c r="B37" s="137">
        <v>0</v>
      </c>
      <c r="C37" s="137">
        <v>0</v>
      </c>
      <c r="D37" s="137">
        <v>0</v>
      </c>
      <c r="E37" s="137">
        <v>0</v>
      </c>
      <c r="F37" s="137">
        <v>0</v>
      </c>
      <c r="G37" s="137">
        <v>0</v>
      </c>
      <c r="H37" s="137">
        <v>0</v>
      </c>
      <c r="I37" s="138">
        <f t="shared" si="6"/>
        <v>0</v>
      </c>
      <c r="J37" s="78">
        <v>0</v>
      </c>
    </row>
    <row r="38" spans="1:10" ht="22.5" customHeight="1" x14ac:dyDescent="0.45">
      <c r="A38" s="66" t="s">
        <v>159</v>
      </c>
      <c r="B38" s="139">
        <f>SUM(B35:B37)</f>
        <v>0</v>
      </c>
      <c r="C38" s="139">
        <f t="shared" ref="C38:H38" si="7">SUM(C35:C37)</f>
        <v>50</v>
      </c>
      <c r="D38" s="139">
        <f t="shared" si="7"/>
        <v>0</v>
      </c>
      <c r="E38" s="139">
        <f t="shared" si="7"/>
        <v>0</v>
      </c>
      <c r="F38" s="139">
        <f t="shared" si="7"/>
        <v>0</v>
      </c>
      <c r="G38" s="139">
        <f t="shared" si="7"/>
        <v>0</v>
      </c>
      <c r="H38" s="139">
        <f t="shared" si="7"/>
        <v>0</v>
      </c>
      <c r="I38" s="129">
        <f>C38-E38-G38-H38</f>
        <v>50</v>
      </c>
      <c r="J38" s="78">
        <v>0</v>
      </c>
    </row>
    <row r="39" spans="1:10" ht="22.5" customHeight="1" x14ac:dyDescent="0.45">
      <c r="A39" s="230" t="s">
        <v>103</v>
      </c>
      <c r="B39" s="223">
        <v>800</v>
      </c>
      <c r="C39" s="223">
        <v>750</v>
      </c>
      <c r="D39" s="227">
        <v>0</v>
      </c>
      <c r="E39" s="223">
        <v>120</v>
      </c>
      <c r="F39" s="223">
        <v>0</v>
      </c>
      <c r="G39" s="223">
        <v>0</v>
      </c>
      <c r="H39" s="223">
        <v>0</v>
      </c>
      <c r="I39" s="224">
        <f>C39-E39-G39-H39</f>
        <v>630</v>
      </c>
      <c r="J39" s="2"/>
    </row>
    <row r="40" spans="1:10" ht="22.5" customHeight="1" x14ac:dyDescent="0.45">
      <c r="A40" s="144" t="s">
        <v>179</v>
      </c>
      <c r="B40" s="132">
        <v>800</v>
      </c>
      <c r="C40" s="132">
        <v>750</v>
      </c>
      <c r="D40" s="133">
        <v>0</v>
      </c>
      <c r="E40" s="132">
        <v>120</v>
      </c>
      <c r="F40" s="132">
        <v>0</v>
      </c>
      <c r="G40" s="132">
        <v>0</v>
      </c>
      <c r="H40" s="132">
        <v>0</v>
      </c>
      <c r="I40" s="129">
        <f>C40-E40-G40-H40</f>
        <v>630</v>
      </c>
      <c r="J40" s="76">
        <v>1</v>
      </c>
    </row>
    <row r="41" spans="1:10" ht="22.35" customHeight="1" x14ac:dyDescent="0.45">
      <c r="A41" s="9" t="s">
        <v>160</v>
      </c>
      <c r="B41" s="136">
        <f>B40+B38</f>
        <v>800</v>
      </c>
      <c r="C41" s="136">
        <f t="shared" ref="C41:I41" si="8">C40+C38</f>
        <v>800</v>
      </c>
      <c r="D41" s="136">
        <f t="shared" si="8"/>
        <v>0</v>
      </c>
      <c r="E41" s="136">
        <f t="shared" si="8"/>
        <v>120</v>
      </c>
      <c r="F41" s="136">
        <f t="shared" si="8"/>
        <v>0</v>
      </c>
      <c r="G41" s="136">
        <f t="shared" si="8"/>
        <v>0</v>
      </c>
      <c r="H41" s="136">
        <f t="shared" si="8"/>
        <v>0</v>
      </c>
      <c r="I41" s="136">
        <f t="shared" si="8"/>
        <v>680</v>
      </c>
      <c r="J41" s="77">
        <v>1</v>
      </c>
    </row>
    <row r="42" spans="1:10" ht="22.35" customHeight="1" x14ac:dyDescent="0.45">
      <c r="A42" s="143" t="s">
        <v>47</v>
      </c>
      <c r="B42" s="130">
        <f>B40+B38</f>
        <v>800</v>
      </c>
      <c r="C42" s="130">
        <v>720</v>
      </c>
      <c r="D42" s="131">
        <v>0</v>
      </c>
      <c r="E42" s="130">
        <v>30</v>
      </c>
      <c r="F42" s="130">
        <v>0</v>
      </c>
      <c r="G42" s="130">
        <v>0</v>
      </c>
      <c r="H42" s="130">
        <v>0</v>
      </c>
      <c r="I42" s="125">
        <f t="shared" ref="I42:I59" si="9">C42-E42-G42-H42</f>
        <v>690</v>
      </c>
      <c r="J42" s="76">
        <v>0.95829999999999993</v>
      </c>
    </row>
    <row r="43" spans="1:10" ht="22.5" customHeight="1" x14ac:dyDescent="0.45">
      <c r="A43" s="143" t="s">
        <v>48</v>
      </c>
      <c r="B43" s="130">
        <v>300</v>
      </c>
      <c r="C43" s="130">
        <v>300</v>
      </c>
      <c r="D43" s="131">
        <v>12.25</v>
      </c>
      <c r="E43" s="130">
        <v>21.12</v>
      </c>
      <c r="F43" s="130">
        <v>0</v>
      </c>
      <c r="G43" s="130">
        <v>0</v>
      </c>
      <c r="H43" s="130">
        <v>0</v>
      </c>
      <c r="I43" s="125">
        <f t="shared" si="9"/>
        <v>278.88</v>
      </c>
      <c r="J43" s="76">
        <v>1</v>
      </c>
    </row>
    <row r="44" spans="1:10" ht="22.5" customHeight="1" x14ac:dyDescent="0.45">
      <c r="A44" s="158" t="s">
        <v>162</v>
      </c>
      <c r="B44" s="161">
        <f>SUM(B42:B43)</f>
        <v>1100</v>
      </c>
      <c r="C44" s="161">
        <f t="shared" ref="C44:H44" si="10">SUM(C42:C43)</f>
        <v>1020</v>
      </c>
      <c r="D44" s="161">
        <f t="shared" si="10"/>
        <v>12.25</v>
      </c>
      <c r="E44" s="161">
        <f t="shared" si="10"/>
        <v>51.120000000000005</v>
      </c>
      <c r="F44" s="161">
        <f t="shared" si="10"/>
        <v>0</v>
      </c>
      <c r="G44" s="161">
        <f t="shared" si="10"/>
        <v>0</v>
      </c>
      <c r="H44" s="161">
        <f t="shared" si="10"/>
        <v>0</v>
      </c>
      <c r="I44" s="159">
        <f t="shared" si="9"/>
        <v>968.88</v>
      </c>
      <c r="J44" s="76">
        <v>2.9582999999999999</v>
      </c>
    </row>
    <row r="45" spans="1:10" ht="22.5" customHeight="1" x14ac:dyDescent="0.45">
      <c r="A45" s="144" t="s">
        <v>163</v>
      </c>
      <c r="B45" s="132">
        <f t="shared" ref="B45:H45" si="11">SUM(B42:B44)</f>
        <v>2200</v>
      </c>
      <c r="C45" s="132">
        <f t="shared" si="11"/>
        <v>2040</v>
      </c>
      <c r="D45" s="132">
        <f t="shared" si="11"/>
        <v>24.5</v>
      </c>
      <c r="E45" s="132">
        <f t="shared" si="11"/>
        <v>102.24000000000001</v>
      </c>
      <c r="F45" s="132">
        <f t="shared" si="11"/>
        <v>0</v>
      </c>
      <c r="G45" s="132">
        <f t="shared" si="11"/>
        <v>0</v>
      </c>
      <c r="H45" s="132">
        <f t="shared" si="11"/>
        <v>0</v>
      </c>
      <c r="I45" s="129">
        <f>C45-E45-G45-H45</f>
        <v>1937.76</v>
      </c>
      <c r="J45" s="76">
        <v>0.97060000000000002</v>
      </c>
    </row>
    <row r="46" spans="1:10" ht="22.5" customHeight="1" x14ac:dyDescent="0.45">
      <c r="A46" s="143" t="s">
        <v>140</v>
      </c>
      <c r="B46" s="130">
        <v>1400</v>
      </c>
      <c r="C46" s="130">
        <v>1400</v>
      </c>
      <c r="D46" s="131">
        <v>0</v>
      </c>
      <c r="E46" s="130">
        <v>0</v>
      </c>
      <c r="F46" s="130">
        <v>0</v>
      </c>
      <c r="G46" s="130">
        <v>0</v>
      </c>
      <c r="H46" s="130">
        <v>0</v>
      </c>
      <c r="I46" s="125">
        <f t="shared" si="9"/>
        <v>1400</v>
      </c>
      <c r="J46" s="76">
        <v>1</v>
      </c>
    </row>
    <row r="47" spans="1:10" ht="22.5" customHeight="1" x14ac:dyDescent="0.45">
      <c r="A47" s="143" t="s">
        <v>141</v>
      </c>
      <c r="B47" s="130">
        <v>400</v>
      </c>
      <c r="C47" s="130">
        <v>400</v>
      </c>
      <c r="D47" s="131">
        <v>0</v>
      </c>
      <c r="E47" s="130">
        <v>0</v>
      </c>
      <c r="F47" s="130">
        <v>0</v>
      </c>
      <c r="G47" s="130">
        <v>0</v>
      </c>
      <c r="H47" s="130">
        <v>0</v>
      </c>
      <c r="I47" s="125">
        <f t="shared" si="9"/>
        <v>400</v>
      </c>
      <c r="J47" s="76">
        <v>1</v>
      </c>
    </row>
    <row r="48" spans="1:10" ht="22.5" customHeight="1" x14ac:dyDescent="0.45">
      <c r="A48" s="214" t="s">
        <v>186</v>
      </c>
      <c r="B48" s="161">
        <f>SUM(B46:B47)</f>
        <v>1800</v>
      </c>
      <c r="C48" s="161">
        <f t="shared" ref="C48:H48" si="12">SUM(C46:C47)</f>
        <v>1800</v>
      </c>
      <c r="D48" s="161">
        <f t="shared" si="12"/>
        <v>0</v>
      </c>
      <c r="E48" s="161">
        <f t="shared" si="12"/>
        <v>0</v>
      </c>
      <c r="F48" s="161">
        <f t="shared" si="12"/>
        <v>0</v>
      </c>
      <c r="G48" s="161">
        <f t="shared" si="12"/>
        <v>0</v>
      </c>
      <c r="H48" s="161">
        <f t="shared" si="12"/>
        <v>0</v>
      </c>
      <c r="I48" s="159">
        <f>C48-E48-G48-H48</f>
        <v>1800</v>
      </c>
      <c r="J48" s="76">
        <v>2</v>
      </c>
    </row>
    <row r="49" spans="1:11" ht="22.5" customHeight="1" x14ac:dyDescent="0.45">
      <c r="A49" s="143" t="s">
        <v>61</v>
      </c>
      <c r="B49" s="130">
        <v>3736</v>
      </c>
      <c r="C49" s="130">
        <f>3736+160</f>
        <v>3896</v>
      </c>
      <c r="D49" s="131">
        <v>0</v>
      </c>
      <c r="E49" s="130">
        <v>1248.95</v>
      </c>
      <c r="F49" s="130">
        <v>0</v>
      </c>
      <c r="G49" s="130">
        <v>0</v>
      </c>
      <c r="H49" s="130">
        <v>759.21</v>
      </c>
      <c r="I49" s="125">
        <f t="shared" si="9"/>
        <v>1887.8400000000001</v>
      </c>
      <c r="J49" s="76">
        <v>1</v>
      </c>
    </row>
    <row r="50" spans="1:11" ht="22.5" customHeight="1" x14ac:dyDescent="0.45">
      <c r="A50" s="143" t="s">
        <v>64</v>
      </c>
      <c r="B50" s="130">
        <v>346</v>
      </c>
      <c r="C50" s="130">
        <v>346</v>
      </c>
      <c r="D50" s="131">
        <v>0</v>
      </c>
      <c r="E50" s="130">
        <v>0</v>
      </c>
      <c r="F50" s="130">
        <v>0</v>
      </c>
      <c r="G50" s="130">
        <v>0</v>
      </c>
      <c r="H50" s="130">
        <v>0</v>
      </c>
      <c r="I50" s="125">
        <f t="shared" si="9"/>
        <v>346</v>
      </c>
      <c r="J50" s="76">
        <v>1</v>
      </c>
    </row>
    <row r="51" spans="1:11" ht="22.5" customHeight="1" x14ac:dyDescent="0.45">
      <c r="A51" s="143" t="s">
        <v>142</v>
      </c>
      <c r="B51" s="130">
        <v>859</v>
      </c>
      <c r="C51" s="130">
        <v>859</v>
      </c>
      <c r="D51" s="131">
        <v>0</v>
      </c>
      <c r="E51" s="130">
        <v>0</v>
      </c>
      <c r="F51" s="130">
        <v>0</v>
      </c>
      <c r="G51" s="130">
        <v>0</v>
      </c>
      <c r="H51" s="130">
        <v>0</v>
      </c>
      <c r="I51" s="125">
        <f t="shared" si="9"/>
        <v>859</v>
      </c>
      <c r="J51" s="76">
        <v>1</v>
      </c>
    </row>
    <row r="52" spans="1:11" ht="22.5" customHeight="1" x14ac:dyDescent="0.45">
      <c r="A52" s="143" t="s">
        <v>143</v>
      </c>
      <c r="B52" s="130">
        <v>482</v>
      </c>
      <c r="C52" s="130">
        <v>482</v>
      </c>
      <c r="D52" s="131">
        <v>0</v>
      </c>
      <c r="E52" s="130">
        <v>0</v>
      </c>
      <c r="F52" s="130">
        <v>0</v>
      </c>
      <c r="G52" s="130">
        <v>0</v>
      </c>
      <c r="H52" s="130">
        <v>0</v>
      </c>
      <c r="I52" s="125">
        <f t="shared" si="9"/>
        <v>482</v>
      </c>
      <c r="J52" s="76">
        <v>1</v>
      </c>
    </row>
    <row r="53" spans="1:11" ht="22.5" customHeight="1" x14ac:dyDescent="0.45">
      <c r="A53" s="143" t="s">
        <v>66</v>
      </c>
      <c r="B53" s="130">
        <v>24</v>
      </c>
      <c r="C53" s="130">
        <v>24</v>
      </c>
      <c r="D53" s="131">
        <v>0</v>
      </c>
      <c r="E53" s="130">
        <v>368.46</v>
      </c>
      <c r="F53" s="130">
        <v>0</v>
      </c>
      <c r="G53" s="130">
        <v>0</v>
      </c>
      <c r="H53" s="130">
        <v>0</v>
      </c>
      <c r="I53" s="128">
        <f t="shared" si="9"/>
        <v>-344.46</v>
      </c>
      <c r="J53" s="76">
        <v>1</v>
      </c>
    </row>
    <row r="54" spans="1:11" ht="22.5" customHeight="1" x14ac:dyDescent="0.45">
      <c r="A54" s="231" t="s">
        <v>165</v>
      </c>
      <c r="B54" s="161">
        <f>SUM(B49:B53)</f>
        <v>5447</v>
      </c>
      <c r="C54" s="161">
        <f t="shared" ref="C54:H54" si="13">SUM(C49:C53)</f>
        <v>5607</v>
      </c>
      <c r="D54" s="161">
        <f t="shared" si="13"/>
        <v>0</v>
      </c>
      <c r="E54" s="161">
        <f t="shared" si="13"/>
        <v>1617.41</v>
      </c>
      <c r="F54" s="161">
        <f t="shared" si="13"/>
        <v>0</v>
      </c>
      <c r="G54" s="161">
        <f t="shared" si="13"/>
        <v>0</v>
      </c>
      <c r="H54" s="161">
        <f t="shared" si="13"/>
        <v>759.21</v>
      </c>
      <c r="I54" s="161">
        <v>7447</v>
      </c>
      <c r="J54" s="76">
        <v>5</v>
      </c>
    </row>
    <row r="55" spans="1:11" ht="22.5" customHeight="1" x14ac:dyDescent="0.45">
      <c r="A55" s="143" t="s">
        <v>68</v>
      </c>
      <c r="B55" s="130">
        <v>991</v>
      </c>
      <c r="C55" s="130">
        <v>991</v>
      </c>
      <c r="D55" s="131">
        <v>0</v>
      </c>
      <c r="E55" s="130">
        <v>0</v>
      </c>
      <c r="F55" s="130">
        <v>0</v>
      </c>
      <c r="G55" s="130">
        <v>0</v>
      </c>
      <c r="H55" s="130">
        <v>0</v>
      </c>
      <c r="I55" s="125">
        <f t="shared" si="9"/>
        <v>991</v>
      </c>
      <c r="J55" s="76">
        <v>1</v>
      </c>
    </row>
    <row r="56" spans="1:11" ht="22.5" customHeight="1" x14ac:dyDescent="0.45">
      <c r="A56" s="143" t="s">
        <v>144</v>
      </c>
      <c r="B56" s="130">
        <v>9721</v>
      </c>
      <c r="C56" s="130">
        <v>9721</v>
      </c>
      <c r="D56" s="131">
        <v>0</v>
      </c>
      <c r="E56" s="130">
        <v>0</v>
      </c>
      <c r="F56" s="130">
        <v>0</v>
      </c>
      <c r="G56" s="130">
        <v>0</v>
      </c>
      <c r="H56" s="130">
        <v>0</v>
      </c>
      <c r="I56" s="125">
        <f t="shared" si="9"/>
        <v>9721</v>
      </c>
      <c r="J56" s="76">
        <v>1</v>
      </c>
    </row>
    <row r="57" spans="1:11" ht="22.5" customHeight="1" x14ac:dyDescent="0.45">
      <c r="A57" s="143"/>
      <c r="B57" s="140"/>
      <c r="C57" s="140"/>
      <c r="D57" s="140"/>
      <c r="E57" s="140"/>
      <c r="F57" s="140"/>
      <c r="G57" s="140"/>
      <c r="H57" s="140"/>
      <c r="I57" s="140"/>
      <c r="J57" s="2"/>
    </row>
    <row r="58" spans="1:11" ht="22.5" customHeight="1" x14ac:dyDescent="0.45">
      <c r="A58" s="231" t="s">
        <v>166</v>
      </c>
      <c r="B58" s="161">
        <f>SUM(B55:B57)</f>
        <v>10712</v>
      </c>
      <c r="C58" s="161">
        <f t="shared" ref="C58:H58" si="14">SUM(C55:C57)</f>
        <v>10712</v>
      </c>
      <c r="D58" s="161">
        <f t="shared" si="14"/>
        <v>0</v>
      </c>
      <c r="E58" s="161">
        <f t="shared" si="14"/>
        <v>0</v>
      </c>
      <c r="F58" s="161">
        <f t="shared" si="14"/>
        <v>0</v>
      </c>
      <c r="G58" s="161">
        <f t="shared" si="14"/>
        <v>0</v>
      </c>
      <c r="H58" s="161">
        <f t="shared" si="14"/>
        <v>0</v>
      </c>
      <c r="I58" s="159">
        <f t="shared" si="9"/>
        <v>10712</v>
      </c>
      <c r="J58" s="76">
        <v>2</v>
      </c>
    </row>
    <row r="59" spans="1:11" ht="22.5" customHeight="1" x14ac:dyDescent="0.45">
      <c r="A59" s="143" t="s">
        <v>101</v>
      </c>
      <c r="B59" s="141">
        <v>2781</v>
      </c>
      <c r="C59" s="130">
        <v>2781</v>
      </c>
      <c r="D59" s="131">
        <v>0</v>
      </c>
      <c r="E59" s="130">
        <v>0</v>
      </c>
      <c r="F59" s="130">
        <v>0</v>
      </c>
      <c r="G59" s="130">
        <v>0</v>
      </c>
      <c r="H59" s="130">
        <v>0</v>
      </c>
      <c r="I59" s="125">
        <f t="shared" si="9"/>
        <v>2781</v>
      </c>
      <c r="J59" s="76">
        <v>1</v>
      </c>
    </row>
    <row r="60" spans="1:11" ht="22.5" customHeight="1" x14ac:dyDescent="0.45">
      <c r="A60" s="231" t="s">
        <v>183</v>
      </c>
      <c r="B60" s="161">
        <f>SUM(B59)</f>
        <v>2781</v>
      </c>
      <c r="C60" s="161">
        <f t="shared" ref="C60:I60" si="15">SUM(C59)</f>
        <v>2781</v>
      </c>
      <c r="D60" s="161">
        <f t="shared" si="15"/>
        <v>0</v>
      </c>
      <c r="E60" s="161">
        <f t="shared" si="15"/>
        <v>0</v>
      </c>
      <c r="F60" s="161">
        <f t="shared" si="15"/>
        <v>0</v>
      </c>
      <c r="G60" s="161">
        <f t="shared" si="15"/>
        <v>0</v>
      </c>
      <c r="H60" s="161">
        <f t="shared" si="15"/>
        <v>0</v>
      </c>
      <c r="I60" s="161">
        <f t="shared" si="15"/>
        <v>2781</v>
      </c>
      <c r="J60" s="76">
        <v>1</v>
      </c>
    </row>
    <row r="61" spans="1:11" ht="22.5" customHeight="1" x14ac:dyDescent="0.45">
      <c r="A61" s="144" t="s">
        <v>170</v>
      </c>
      <c r="B61" s="134">
        <f>B60+B58+B54+B48</f>
        <v>20740</v>
      </c>
      <c r="C61" s="134">
        <f>C60+C58+C54+C48</f>
        <v>20900</v>
      </c>
      <c r="D61" s="134">
        <f t="shared" ref="D61:H61" si="16">D60+D58+D54+D48</f>
        <v>0</v>
      </c>
      <c r="E61" s="134">
        <f t="shared" si="16"/>
        <v>1617.41</v>
      </c>
      <c r="F61" s="134">
        <f t="shared" si="16"/>
        <v>0</v>
      </c>
      <c r="G61" s="134">
        <f t="shared" si="16"/>
        <v>0</v>
      </c>
      <c r="H61" s="134">
        <f t="shared" si="16"/>
        <v>759.21</v>
      </c>
      <c r="I61" s="129">
        <f>C61-E61-G61-H61</f>
        <v>18523.38</v>
      </c>
      <c r="J61" s="77">
        <v>1</v>
      </c>
    </row>
    <row r="62" spans="1:11" ht="38.25" customHeight="1" x14ac:dyDescent="0.45">
      <c r="A62" s="156" t="s">
        <v>172</v>
      </c>
      <c r="B62" s="163">
        <f>B61+B45</f>
        <v>22940</v>
      </c>
      <c r="C62" s="163">
        <f t="shared" ref="C62:I62" si="17">C61+C45</f>
        <v>22940</v>
      </c>
      <c r="D62" s="163">
        <f t="shared" si="17"/>
        <v>24.5</v>
      </c>
      <c r="E62" s="163">
        <f t="shared" si="17"/>
        <v>1719.65</v>
      </c>
      <c r="F62" s="163">
        <f t="shared" si="17"/>
        <v>0</v>
      </c>
      <c r="G62" s="163">
        <f t="shared" si="17"/>
        <v>0</v>
      </c>
      <c r="H62" s="163">
        <f t="shared" si="17"/>
        <v>759.21</v>
      </c>
      <c r="I62" s="163">
        <f t="shared" si="17"/>
        <v>20461.14</v>
      </c>
      <c r="J62" s="77">
        <v>0.99879999999999991</v>
      </c>
    </row>
    <row r="63" spans="1:11" ht="22.5" customHeight="1" thickBot="1" x14ac:dyDescent="0.5">
      <c r="A63" s="9" t="s">
        <v>173</v>
      </c>
      <c r="B63" s="142">
        <f>B62+B34</f>
        <v>31100</v>
      </c>
      <c r="C63" s="142">
        <f t="shared" ref="C63:I63" si="18">C62+C34</f>
        <v>31100</v>
      </c>
      <c r="D63" s="142">
        <f t="shared" si="18"/>
        <v>24.5</v>
      </c>
      <c r="E63" s="142">
        <f t="shared" si="18"/>
        <v>1849.3600000000001</v>
      </c>
      <c r="F63" s="142">
        <f t="shared" si="18"/>
        <v>254.67000000000002</v>
      </c>
      <c r="G63" s="142">
        <f t="shared" si="18"/>
        <v>0</v>
      </c>
      <c r="H63" s="142">
        <f t="shared" si="18"/>
        <v>759.21</v>
      </c>
      <c r="I63" s="164">
        <f t="shared" si="18"/>
        <v>28491.43</v>
      </c>
      <c r="J63" s="79">
        <v>99.51</v>
      </c>
    </row>
    <row r="64" spans="1:11" ht="22.5" customHeight="1" x14ac:dyDescent="0.45">
      <c r="A64" s="233"/>
      <c r="B64" s="234"/>
      <c r="C64" s="234"/>
      <c r="D64" s="234"/>
      <c r="E64" s="234"/>
      <c r="F64" s="235"/>
      <c r="G64" s="124"/>
      <c r="H64" s="124"/>
      <c r="I64" s="124"/>
      <c r="J64" s="2"/>
      <c r="K64" s="232"/>
    </row>
    <row r="65" spans="1:11" ht="20.65" customHeight="1" thickBot="1" x14ac:dyDescent="0.5">
      <c r="A65" s="236" t="s">
        <v>99</v>
      </c>
      <c r="B65" s="237">
        <f>B15-B63</f>
        <v>1620</v>
      </c>
      <c r="C65" s="239">
        <f t="shared" ref="C65:F65" si="19">C15-C63</f>
        <v>1620</v>
      </c>
      <c r="D65" s="237">
        <f t="shared" si="19"/>
        <v>-24.5</v>
      </c>
      <c r="E65" s="237">
        <f t="shared" si="19"/>
        <v>-90.250000000000227</v>
      </c>
      <c r="F65" s="238">
        <f t="shared" si="19"/>
        <v>814.62999999999988</v>
      </c>
      <c r="G65" s="147"/>
      <c r="H65" s="147"/>
      <c r="I65" s="147"/>
      <c r="J65" s="77" t="s">
        <v>125</v>
      </c>
      <c r="K65" s="232"/>
    </row>
    <row r="66" spans="1:11" ht="22.5" customHeight="1" x14ac:dyDescent="0.45">
      <c r="K66" s="232"/>
    </row>
    <row r="67" spans="1:11" ht="22.5" customHeight="1" x14ac:dyDescent="0.45">
      <c r="E67" s="192" t="s">
        <v>187</v>
      </c>
      <c r="I67" s="191"/>
    </row>
    <row r="68" spans="1:11" ht="22.5" customHeight="1" x14ac:dyDescent="0.45">
      <c r="E68" s="192"/>
      <c r="I68" s="191"/>
    </row>
    <row r="69" spans="1:11" ht="22.5" customHeight="1" x14ac:dyDescent="0.45">
      <c r="E69" s="192"/>
      <c r="I69" s="191"/>
    </row>
    <row r="70" spans="1:11" ht="22.5" customHeight="1" x14ac:dyDescent="0.45">
      <c r="E70" s="192"/>
      <c r="I70" s="191"/>
    </row>
    <row r="71" spans="1:11" ht="22.5" customHeight="1" x14ac:dyDescent="0.45">
      <c r="E71" s="192"/>
      <c r="I71" s="191"/>
    </row>
    <row r="72" spans="1:11" ht="22.5" customHeight="1" x14ac:dyDescent="0.45">
      <c r="E72" s="192"/>
      <c r="I72" s="191"/>
    </row>
    <row r="73" spans="1:11" ht="22.5" customHeight="1" x14ac:dyDescent="0.45">
      <c r="E73" s="192"/>
      <c r="I73" s="191"/>
    </row>
    <row r="75" spans="1:11" ht="22.5" customHeight="1" x14ac:dyDescent="0.45">
      <c r="K75" s="232"/>
    </row>
  </sheetData>
  <mergeCells count="25">
    <mergeCell ref="A19:A21"/>
    <mergeCell ref="A1:I1"/>
    <mergeCell ref="J6:J8"/>
    <mergeCell ref="A3:I3"/>
    <mergeCell ref="I2:J2"/>
    <mergeCell ref="B2:G2"/>
    <mergeCell ref="B6:B8"/>
    <mergeCell ref="C6:C8"/>
    <mergeCell ref="D6:D8"/>
    <mergeCell ref="E6:E8"/>
    <mergeCell ref="F6:F8"/>
    <mergeCell ref="G6:G8"/>
    <mergeCell ref="H6:H8"/>
    <mergeCell ref="I6:I8"/>
    <mergeCell ref="B19:B21"/>
    <mergeCell ref="C19:C21"/>
    <mergeCell ref="D19:D21"/>
    <mergeCell ref="E19:E21"/>
    <mergeCell ref="F19:F21"/>
    <mergeCell ref="H19:H21"/>
    <mergeCell ref="I19:I21"/>
    <mergeCell ref="J19:J21"/>
    <mergeCell ref="E67:E73"/>
    <mergeCell ref="I67:I73"/>
    <mergeCell ref="G19:G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Support</vt:lpstr>
      <vt:lpstr>Self Support</vt:lpstr>
      <vt:lpstr>Auxiliary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2023-07-24T14:40:14Z</dcterms:created>
  <dcterms:modified xsi:type="dcterms:W3CDTF">2023-10-19T14:20:27Z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